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" windowWidth="8460" windowHeight="6300" activeTab="4"/>
  </bookViews>
  <sheets>
    <sheet name="Профсоюзов 50(4)" sheetId="1" r:id="rId1"/>
    <sheet name="Островского 28" sheetId="2" r:id="rId2"/>
    <sheet name="Лист1 (3)" sheetId="3" r:id="rId3"/>
    <sheet name="Лист1 (2)" sheetId="4" r:id="rId4"/>
    <sheet name="Отчет 2011" sheetId="5" r:id="rId5"/>
    <sheet name="Лист2" sheetId="6" r:id="rId6"/>
    <sheet name="Лист3" sheetId="7" r:id="rId7"/>
  </sheets>
  <definedNames>
    <definedName name="_xlnm.Print_Titles" localSheetId="3">'Лист1 (2)'!$4:$6</definedName>
    <definedName name="_xlnm.Print_Titles" localSheetId="2">'Лист1 (3)'!$3:$5</definedName>
    <definedName name="_xlnm.Print_Titles" localSheetId="1">'Островского 28'!$3:$5</definedName>
    <definedName name="_xlnm.Print_Titles" localSheetId="4">'Отчет 2011'!$3:$5</definedName>
    <definedName name="_xlnm.Print_Titles" localSheetId="0">'Профсоюзов 50(4)'!$3:$5</definedName>
  </definedNames>
  <calcPr fullCalcOnLoad="1"/>
</workbook>
</file>

<file path=xl/sharedStrings.xml><?xml version="1.0" encoding="utf-8"?>
<sst xmlns="http://schemas.openxmlformats.org/spreadsheetml/2006/main" count="1115" uniqueCount="190">
  <si>
    <t>№</t>
  </si>
  <si>
    <t>п/п</t>
  </si>
  <si>
    <t>Наименование объекта, конструктива</t>
  </si>
  <si>
    <t>ед. изм.</t>
  </si>
  <si>
    <t>объемы</t>
  </si>
  <si>
    <t>выполнен-</t>
  </si>
  <si>
    <t>ных работ</t>
  </si>
  <si>
    <t xml:space="preserve">стоимость </t>
  </si>
  <si>
    <t>выполненных</t>
  </si>
  <si>
    <t>работ, руб.</t>
  </si>
  <si>
    <t>Пушкина 1</t>
  </si>
  <si>
    <t>Пушкина 3</t>
  </si>
  <si>
    <t>Пушкина 5</t>
  </si>
  <si>
    <t>Пушкина 7</t>
  </si>
  <si>
    <t>Пушкина 14</t>
  </si>
  <si>
    <t>Пушкина 14/1</t>
  </si>
  <si>
    <t>Пушкина 15</t>
  </si>
  <si>
    <t>Пушкина 17</t>
  </si>
  <si>
    <t>Пушкина 18</t>
  </si>
  <si>
    <t>Пушкина 19</t>
  </si>
  <si>
    <t>Пушкина 21</t>
  </si>
  <si>
    <t>Пушкина 23</t>
  </si>
  <si>
    <t>Пушкина 24</t>
  </si>
  <si>
    <t>Пушкина 25</t>
  </si>
  <si>
    <t>Пушкина 25а</t>
  </si>
  <si>
    <t>Пушкина 27</t>
  </si>
  <si>
    <t>Пушкина 29</t>
  </si>
  <si>
    <t>Пушкина 33</t>
  </si>
  <si>
    <t>Островского 18</t>
  </si>
  <si>
    <t>Островского 20</t>
  </si>
  <si>
    <t>Островского 22</t>
  </si>
  <si>
    <t>Островского 24</t>
  </si>
  <si>
    <t>Островского 26</t>
  </si>
  <si>
    <t>Островского 26/1</t>
  </si>
  <si>
    <t>Островского 28</t>
  </si>
  <si>
    <t>Островского 30</t>
  </si>
  <si>
    <t>Островского 30а</t>
  </si>
  <si>
    <t>Островского 32</t>
  </si>
  <si>
    <t>Островского 34</t>
  </si>
  <si>
    <t>Островского 38</t>
  </si>
  <si>
    <t>Островского 40</t>
  </si>
  <si>
    <t>Островского 42</t>
  </si>
  <si>
    <t>Островского 44</t>
  </si>
  <si>
    <t>Островского 46</t>
  </si>
  <si>
    <t>Мира 31</t>
  </si>
  <si>
    <t>Мира 35</t>
  </si>
  <si>
    <t>Мира 35/1</t>
  </si>
  <si>
    <t>Мира 35/2</t>
  </si>
  <si>
    <t>Мира 35/3</t>
  </si>
  <si>
    <t>Мира 37</t>
  </si>
  <si>
    <t>Мира 37/1</t>
  </si>
  <si>
    <t>Мира 37/2</t>
  </si>
  <si>
    <t>Мира 39</t>
  </si>
  <si>
    <t>Маяковского 45/1</t>
  </si>
  <si>
    <t>Маяковского 47</t>
  </si>
  <si>
    <t>Маяковского 47/1</t>
  </si>
  <si>
    <t>Маяковского 49</t>
  </si>
  <si>
    <t>Маяковского 49/1</t>
  </si>
  <si>
    <t>Профсоюзов 50</t>
  </si>
  <si>
    <t>шт.</t>
  </si>
  <si>
    <t>Ремонт межпанельных стыков</t>
  </si>
  <si>
    <t>пм</t>
  </si>
  <si>
    <t>ремонт кровли</t>
  </si>
  <si>
    <t>м2</t>
  </si>
  <si>
    <t>косметический ремонт стен и потолков подъезда №1</t>
  </si>
  <si>
    <t>шт</t>
  </si>
  <si>
    <t xml:space="preserve">ремонт подъезда №1(1,2 этажи) после пожара </t>
  </si>
  <si>
    <t>замена мусороклапанов</t>
  </si>
  <si>
    <t xml:space="preserve">ремонт подъезда №3 </t>
  </si>
  <si>
    <t>ремонт отмостки</t>
  </si>
  <si>
    <t>Ремонт квартиры №60 после затопления</t>
  </si>
  <si>
    <t>замена балконной двери</t>
  </si>
  <si>
    <t>ремонт подъездного козырька(подъезд №4)</t>
  </si>
  <si>
    <t>Замена задвижек системы отопления</t>
  </si>
  <si>
    <t>ремонт  подъезда №5</t>
  </si>
  <si>
    <t>ремонт крылец</t>
  </si>
  <si>
    <t xml:space="preserve">косметический ремонт подъезда №2 </t>
  </si>
  <si>
    <t>косметический ремонт подъезда №4</t>
  </si>
  <si>
    <t>ремонт подъездного козырька(подъезд №8)</t>
  </si>
  <si>
    <t>Ремонт квартиры № 91 после затопления</t>
  </si>
  <si>
    <t>обрезка деревьев на "столбик"</t>
  </si>
  <si>
    <t>Ремонт квартиры №43 после затопления</t>
  </si>
  <si>
    <t>ремонт подъездного козырька(подъезд №2)</t>
  </si>
  <si>
    <t xml:space="preserve">ремонт подъезда №5 </t>
  </si>
  <si>
    <t>Ремонт кровли</t>
  </si>
  <si>
    <t>ремонт подъездного козырька(подъезд №6,8)</t>
  </si>
  <si>
    <t>ремонт подъездного козырька(подъезд №6,2)</t>
  </si>
  <si>
    <t>ремонт подъездного козырька(подъезд №1,3)</t>
  </si>
  <si>
    <t>ремонт подъездного козырька(подъезд №2,4)</t>
  </si>
  <si>
    <t>установка балконной двери</t>
  </si>
  <si>
    <t>установка балконной двери блок В 7 эт.</t>
  </si>
  <si>
    <t xml:space="preserve">установка оконного блока в местах общего пользования </t>
  </si>
  <si>
    <t>установка балконной двери 2 эт.</t>
  </si>
  <si>
    <t>косметический ремонт подъезда с 1-6 этаж</t>
  </si>
  <si>
    <t>Замена дверного блока с лестничной клетки в холл блока</t>
  </si>
  <si>
    <t>Отчет ООО "УК Гравитон" о выполненных работах за счет денежных средств,полученных от использования общего имущества многоквартирных домов за 2009 год</t>
  </si>
  <si>
    <t>Ремонт квартиры №1,№17 после затопления</t>
  </si>
  <si>
    <t>Ремонт ограждения газонов</t>
  </si>
  <si>
    <t>покос травы</t>
  </si>
  <si>
    <t>приобретение контейнеров</t>
  </si>
  <si>
    <t>м.п</t>
  </si>
  <si>
    <t>ПИР "Сургутстройцена"</t>
  </si>
  <si>
    <t>п.м.</t>
  </si>
  <si>
    <t>подъезд</t>
  </si>
  <si>
    <t>Ивана Захарова 27</t>
  </si>
  <si>
    <t>Ивана Захарова 27/1</t>
  </si>
  <si>
    <t>Итого:</t>
  </si>
  <si>
    <t>Отчет о выполненных работах по текущему ремонту многоквартирных жилых домов, находящихся в управлении  ООО "УК Гравитон" за 2011 год</t>
  </si>
  <si>
    <t>ремонт надподъездных козырьков, п-д №3</t>
  </si>
  <si>
    <t>утепление дверных полотен подвальных помещений</t>
  </si>
  <si>
    <t>замена вводных счетчиков учета э/энергии</t>
  </si>
  <si>
    <t>приемка узла учета э/энергии ООО"СГЭС"</t>
  </si>
  <si>
    <t>Ремонт МОП-утепление стены (запасной выход)</t>
  </si>
  <si>
    <t>ремонт контейнерной площадки для сбора ТБО</t>
  </si>
  <si>
    <t>Замена задвижек  Ду 80</t>
  </si>
  <si>
    <t>ремонт надподъездных козырьков, п-д №2,3</t>
  </si>
  <si>
    <t>ремонт кровли с заменой К-стояков</t>
  </si>
  <si>
    <t>замена балконного блока кв.86</t>
  </si>
  <si>
    <t xml:space="preserve">ремонт кровли </t>
  </si>
  <si>
    <t>ремонт надподъездных козырьков, п-д №1,2,3,4,5,6,7,8</t>
  </si>
  <si>
    <t>ремонт крылец п-д №2,3,5,6</t>
  </si>
  <si>
    <t>ремонт надподъездных козырьков, п-д №1,2,4,5,6</t>
  </si>
  <si>
    <t>ремонт крылец п-д №4,6</t>
  </si>
  <si>
    <t>Замена задвижек  Ду 100</t>
  </si>
  <si>
    <t>ремонт подъезда №3 с участием населения</t>
  </si>
  <si>
    <t>замена дверного блока выход на 1эт.</t>
  </si>
  <si>
    <t>замена дверного блока тамбурного</t>
  </si>
  <si>
    <t>ремонт надподъездных козырьков, п-д №2,3,4,5,6</t>
  </si>
  <si>
    <t>ремонт крылец п-д №2,8</t>
  </si>
  <si>
    <t>ремонт надподъездных козырьков, п-д №2</t>
  </si>
  <si>
    <t>ремонт крылец п-д №8</t>
  </si>
  <si>
    <t>ремонт крылец п-д №4,5</t>
  </si>
  <si>
    <t>замена кранов ДУ 15,20 отопления,ГХВС</t>
  </si>
  <si>
    <t>замена кранов ДУ 15 отопления,ГХВС</t>
  </si>
  <si>
    <t>замена кранов ДУ 15,20,25 отопления,ГХВС</t>
  </si>
  <si>
    <t>замена кранов ДУ 15,25 отопления,ГХВС</t>
  </si>
  <si>
    <t>замена кранов ДУ 15,25,32 отопления,ГХВС</t>
  </si>
  <si>
    <t>замена кранов ДУ 20 отопления,ГХВС</t>
  </si>
  <si>
    <t>замена кранов ДУ 20,25,32 отопления,ГХВС</t>
  </si>
  <si>
    <t>замена кранов ДУ15,25,32,50 отопления,ГХВС</t>
  </si>
  <si>
    <t>замена кранов ДУ15,20,25 отопления,ГХВС</t>
  </si>
  <si>
    <t>ремонт крылец п-д №4,5,7</t>
  </si>
  <si>
    <t>ремонт подъезда №1 с участием населения</t>
  </si>
  <si>
    <t>Замена задвижек  Ду 50</t>
  </si>
  <si>
    <t>замена кранов ДУ15,32 отопления,ГХВС</t>
  </si>
  <si>
    <t>ремонт надподъездных козырьков, п-д №1,2,3</t>
  </si>
  <si>
    <t>замена кранов ДУ15,20,25,32 отопления,ГХВС</t>
  </si>
  <si>
    <t>ремонт крылец п-д №3,5</t>
  </si>
  <si>
    <t>замена кранов ДУ15,25,50 отопления,ГХВС</t>
  </si>
  <si>
    <t>возмещения ущерба за ремонт квартиры №85 после затопления</t>
  </si>
  <si>
    <t xml:space="preserve">телевизионное обследование </t>
  </si>
  <si>
    <t>замена кранов ДУ15,20,25,32,50 отопления,ГХВС</t>
  </si>
  <si>
    <t>Ремонт  кровли</t>
  </si>
  <si>
    <t>замена кранов ДУ15,50 отопления,ГХВС</t>
  </si>
  <si>
    <t>ремонт надподъездных козырьков, п-д №1,</t>
  </si>
  <si>
    <t>ремонт надподъездных козырьков, п-д №2,4</t>
  </si>
  <si>
    <t>замена кранов ДУ 20,25 отопления,ГХВС</t>
  </si>
  <si>
    <t>установка индивидуальных узлов учета ГХВС на общих кухнях</t>
  </si>
  <si>
    <t>замена вводных ,на лифты счетчиков учета э/энергии</t>
  </si>
  <si>
    <t>замена вводных ,на собственные нужды , на лифты счетчиков учета э/энергии</t>
  </si>
  <si>
    <t>установка индивидуальных узлов учета э/энергии на общих кухнях</t>
  </si>
  <si>
    <t>экспертиза сметы на установку индивидуальных узлов учета э/энергии</t>
  </si>
  <si>
    <t>ремонт крыши-замена зонтов над вентшахтами</t>
  </si>
  <si>
    <t>замена кранов ДУ 15,32 отопления,ГХВС</t>
  </si>
  <si>
    <t>ремонт надподъездных козырьков, п-д №3,4</t>
  </si>
  <si>
    <t>ремонт крыльца</t>
  </si>
  <si>
    <t>Ремонт внутридомовых инженерных систем-водоотведения</t>
  </si>
  <si>
    <t>м.п.</t>
  </si>
  <si>
    <t xml:space="preserve">ремонт надподъездных козырьков, </t>
  </si>
  <si>
    <t>ремонт МОП 6эт. Блок "А" с участием населения</t>
  </si>
  <si>
    <t>Замена балконного блока кв.2,12,29,58</t>
  </si>
  <si>
    <t>Замена балконного блока кв.104</t>
  </si>
  <si>
    <t>замена кранов ДУ 15,20,50 отопления,ГХВС</t>
  </si>
  <si>
    <t>замена кранов ДУ 15,20,25отопления,ГХВС</t>
  </si>
  <si>
    <t>Замена тамбурного блока блока</t>
  </si>
  <si>
    <t>возмещения ущерба за ремонт квартиры №98после затопления</t>
  </si>
  <si>
    <t>замена кранов ДУ 15,25,50 отопления,ГХВС</t>
  </si>
  <si>
    <t>замена шибера в м/камере</t>
  </si>
  <si>
    <t>замена вводных ,на собственные нужды ,счетчиков учета э/энергии</t>
  </si>
  <si>
    <t>установка ограждений (выход на тех.этаж)</t>
  </si>
  <si>
    <t>замена дверных блоков</t>
  </si>
  <si>
    <t>ремонт стыков</t>
  </si>
  <si>
    <t>возмещения ущерба за ремонт квартиры</t>
  </si>
  <si>
    <t>замена кранов ДУ 15,20,25,32,50 отопления,ГХВС</t>
  </si>
  <si>
    <t>Замена задвижек  Ду 50,100,80</t>
  </si>
  <si>
    <t>замена кранов ДУ15,25,32 ,50отопления,ГХВС</t>
  </si>
  <si>
    <t>замена кранов ДУ15,25,50 отопления</t>
  </si>
  <si>
    <t>Замена задвижек  Ду 80 ТЭ</t>
  </si>
  <si>
    <t>ИТОГО</t>
  </si>
  <si>
    <t>Отчет о выполненных работах по текущему ремонту за счет средств населения ( по статье содержание и текущий ремонт) за 2011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</si>
</sst>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00"/>
  </numFmts>
  <fonts count="43">
    <font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justify" vertical="center"/>
    </xf>
    <xf numFmtId="0" fontId="4" fillId="0" borderId="12" xfId="0" applyFont="1" applyFill="1" applyBorder="1" applyAlignment="1">
      <alignment horizontal="justify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20" xfId="0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12" xfId="0" applyBorder="1" applyAlignment="1">
      <alignment horizontal="left" vertical="center"/>
    </xf>
    <xf numFmtId="0" fontId="0" fillId="0" borderId="15" xfId="0" applyFill="1" applyBorder="1" applyAlignment="1">
      <alignment/>
    </xf>
    <xf numFmtId="1" fontId="4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justify" vertical="center"/>
    </xf>
    <xf numFmtId="0" fontId="2" fillId="0" borderId="18" xfId="0" applyFont="1" applyBorder="1" applyAlignment="1">
      <alignment horizontal="left" vertical="justify"/>
    </xf>
    <xf numFmtId="0" fontId="0" fillId="0" borderId="12" xfId="0" applyFont="1" applyBorder="1" applyAlignment="1">
      <alignment horizontal="justify" vertical="center"/>
    </xf>
    <xf numFmtId="0" fontId="2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wrapText="1"/>
    </xf>
    <xf numFmtId="3" fontId="0" fillId="0" borderId="0" xfId="0" applyNumberFormat="1" applyAlignment="1">
      <alignment/>
    </xf>
    <xf numFmtId="0" fontId="2" fillId="0" borderId="12" xfId="0" applyFont="1" applyBorder="1" applyAlignment="1">
      <alignment horizontal="justify" vertical="center"/>
    </xf>
    <xf numFmtId="0" fontId="2" fillId="0" borderId="14" xfId="0" applyFont="1" applyBorder="1" applyAlignment="1">
      <alignment horizontal="left" vertical="justify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justify" vertical="center"/>
    </xf>
    <xf numFmtId="0" fontId="0" fillId="0" borderId="12" xfId="0" applyFont="1" applyBorder="1" applyAlignment="1">
      <alignment horizontal="justify" vertical="center"/>
    </xf>
    <xf numFmtId="0" fontId="0" fillId="0" borderId="21" xfId="0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22" xfId="0" applyFont="1" applyBorder="1" applyAlignment="1">
      <alignment horizontal="left" vertical="justify"/>
    </xf>
    <xf numFmtId="0" fontId="0" fillId="0" borderId="12" xfId="0" applyFont="1" applyFill="1" applyBorder="1" applyAlignment="1">
      <alignment horizontal="justify" vertical="center"/>
    </xf>
    <xf numFmtId="1" fontId="2" fillId="0" borderId="12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justify" vertical="center"/>
    </xf>
    <xf numFmtId="0" fontId="0" fillId="0" borderId="21" xfId="0" applyBorder="1" applyAlignment="1">
      <alignment/>
    </xf>
    <xf numFmtId="0" fontId="2" fillId="0" borderId="0" xfId="0" applyFont="1" applyBorder="1" applyAlignment="1">
      <alignment horizontal="left" vertical="justify"/>
    </xf>
    <xf numFmtId="0" fontId="0" fillId="0" borderId="12" xfId="0" applyFont="1" applyBorder="1" applyAlignment="1">
      <alignment wrapText="1"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8" fillId="0" borderId="0" xfId="0" applyFont="1" applyAlignment="1">
      <alignment/>
    </xf>
    <xf numFmtId="0" fontId="0" fillId="33" borderId="12" xfId="0" applyFill="1" applyBorder="1" applyAlignment="1">
      <alignment horizontal="justify" vertical="center"/>
    </xf>
    <xf numFmtId="1" fontId="0" fillId="33" borderId="0" xfId="0" applyNumberFormat="1" applyFill="1" applyAlignment="1">
      <alignment/>
    </xf>
    <xf numFmtId="0" fontId="0" fillId="33" borderId="12" xfId="0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0" fontId="3" fillId="0" borderId="12" xfId="0" applyFont="1" applyBorder="1" applyAlignment="1">
      <alignment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2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4.00390625" style="0" customWidth="1"/>
    <col min="2" max="2" width="37.25390625" style="0" customWidth="1"/>
    <col min="3" max="3" width="7.75390625" style="0" customWidth="1"/>
    <col min="4" max="4" width="10.75390625" style="0" customWidth="1"/>
    <col min="5" max="5" width="19.875" style="0" customWidth="1"/>
  </cols>
  <sheetData>
    <row r="1" spans="1:5" ht="46.5" customHeight="1">
      <c r="A1" s="74" t="s">
        <v>107</v>
      </c>
      <c r="B1" s="74"/>
      <c r="C1" s="74"/>
      <c r="D1" s="74"/>
      <c r="E1" s="74"/>
    </row>
    <row r="2" spans="1:5" ht="12" customHeight="1" thickBot="1">
      <c r="A2" s="75"/>
      <c r="B2" s="75"/>
      <c r="C2" s="75"/>
      <c r="D2" s="75"/>
      <c r="E2" s="75"/>
    </row>
    <row r="3" spans="1:5" ht="12.75">
      <c r="A3" s="13" t="s">
        <v>0</v>
      </c>
      <c r="B3" s="71" t="s">
        <v>2</v>
      </c>
      <c r="C3" s="71" t="s">
        <v>3</v>
      </c>
      <c r="D3" s="14" t="s">
        <v>4</v>
      </c>
      <c r="E3" s="1" t="s">
        <v>7</v>
      </c>
    </row>
    <row r="4" spans="1:5" ht="12.75">
      <c r="A4" s="2" t="s">
        <v>1</v>
      </c>
      <c r="B4" s="72"/>
      <c r="C4" s="72"/>
      <c r="D4" s="15" t="s">
        <v>5</v>
      </c>
      <c r="E4" s="16" t="s">
        <v>8</v>
      </c>
    </row>
    <row r="5" spans="1:5" ht="23.25" customHeight="1" thickBot="1">
      <c r="A5" s="17"/>
      <c r="B5" s="73"/>
      <c r="C5" s="73"/>
      <c r="D5" s="18" t="s">
        <v>6</v>
      </c>
      <c r="E5" s="19" t="s">
        <v>9</v>
      </c>
    </row>
    <row r="6" spans="1:5" ht="18" customHeight="1" thickBot="1">
      <c r="A6" s="4">
        <v>1</v>
      </c>
      <c r="B6" s="11" t="s">
        <v>58</v>
      </c>
      <c r="C6" s="46"/>
      <c r="D6" s="46"/>
      <c r="E6" s="47"/>
    </row>
    <row r="7" spans="1:6" ht="27.75" customHeight="1" thickBot="1">
      <c r="A7" s="4"/>
      <c r="B7" s="6" t="s">
        <v>60</v>
      </c>
      <c r="C7" s="7" t="s">
        <v>61</v>
      </c>
      <c r="D7" s="46">
        <v>112.5</v>
      </c>
      <c r="E7" s="47">
        <v>48375</v>
      </c>
      <c r="F7" s="32"/>
    </row>
    <row r="8" spans="1:6" ht="21.75" customHeight="1" thickBot="1">
      <c r="A8" s="4"/>
      <c r="B8" s="29" t="s">
        <v>118</v>
      </c>
      <c r="C8" s="4" t="s">
        <v>63</v>
      </c>
      <c r="D8" s="46">
        <v>69</v>
      </c>
      <c r="E8" s="47">
        <v>36364.06</v>
      </c>
      <c r="F8" s="32"/>
    </row>
    <row r="9" spans="1:6" ht="24" customHeight="1" thickBot="1">
      <c r="A9" s="4"/>
      <c r="B9" s="36" t="s">
        <v>69</v>
      </c>
      <c r="C9" s="4" t="s">
        <v>63</v>
      </c>
      <c r="D9" s="46">
        <v>46.3</v>
      </c>
      <c r="E9" s="47">
        <v>71619.62</v>
      </c>
      <c r="F9" s="32"/>
    </row>
    <row r="10" spans="1:6" ht="26.25" customHeight="1" thickBot="1">
      <c r="A10" s="3"/>
      <c r="B10" s="36" t="s">
        <v>67</v>
      </c>
      <c r="C10" s="4" t="s">
        <v>65</v>
      </c>
      <c r="D10" s="46">
        <v>4</v>
      </c>
      <c r="E10" s="47">
        <v>24803.36</v>
      </c>
      <c r="F10" s="32"/>
    </row>
    <row r="11" spans="1:6" ht="23.25" customHeight="1" thickBot="1">
      <c r="A11" s="3"/>
      <c r="B11" s="21" t="s">
        <v>177</v>
      </c>
      <c r="C11" s="4" t="s">
        <v>65</v>
      </c>
      <c r="D11" s="46">
        <v>1</v>
      </c>
      <c r="E11" s="47">
        <v>5612.87</v>
      </c>
      <c r="F11" s="32"/>
    </row>
    <row r="12" spans="1:6" ht="33" customHeight="1" thickBot="1">
      <c r="A12" s="3"/>
      <c r="B12" s="20" t="s">
        <v>159</v>
      </c>
      <c r="C12" s="7" t="s">
        <v>65</v>
      </c>
      <c r="D12" s="35">
        <v>4</v>
      </c>
      <c r="E12" s="44">
        <v>26199.3</v>
      </c>
      <c r="F12" s="32"/>
    </row>
    <row r="13" spans="1:6" ht="24" customHeight="1" thickBot="1">
      <c r="A13" s="3"/>
      <c r="B13" s="20" t="s">
        <v>111</v>
      </c>
      <c r="C13" s="7" t="s">
        <v>65</v>
      </c>
      <c r="D13" s="42">
        <v>4</v>
      </c>
      <c r="E13" s="43">
        <v>7328.39</v>
      </c>
      <c r="F13" s="32"/>
    </row>
    <row r="14" spans="1:6" ht="24.75" customHeight="1" thickBot="1">
      <c r="A14" s="3"/>
      <c r="B14" s="70" t="s">
        <v>188</v>
      </c>
      <c r="C14" s="7"/>
      <c r="D14" s="42"/>
      <c r="E14" s="43">
        <f>SUM(E7:E13)</f>
        <v>220302.59999999998</v>
      </c>
      <c r="F14" s="32"/>
    </row>
    <row r="16" ht="12.75">
      <c r="E16" s="32"/>
    </row>
  </sheetData>
  <sheetProtection/>
  <mergeCells count="4">
    <mergeCell ref="B3:B5"/>
    <mergeCell ref="C3:C5"/>
    <mergeCell ref="A1:E1"/>
    <mergeCell ref="A2:E2"/>
  </mergeCells>
  <printOptions/>
  <pageMargins left="0.75" right="0.75" top="0.5" bottom="0.17" header="0.5" footer="0.1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4.00390625" style="0" customWidth="1"/>
    <col min="2" max="2" width="37.25390625" style="0" customWidth="1"/>
    <col min="3" max="3" width="7.75390625" style="0" customWidth="1"/>
    <col min="4" max="4" width="10.75390625" style="0" customWidth="1"/>
    <col min="5" max="5" width="19.875" style="0" customWidth="1"/>
  </cols>
  <sheetData>
    <row r="1" spans="1:5" ht="46.5" customHeight="1">
      <c r="A1" s="74" t="s">
        <v>107</v>
      </c>
      <c r="B1" s="74"/>
      <c r="C1" s="74"/>
      <c r="D1" s="74"/>
      <c r="E1" s="74"/>
    </row>
    <row r="2" spans="1:5" ht="12" customHeight="1" thickBot="1">
      <c r="A2" s="75"/>
      <c r="B2" s="75"/>
      <c r="C2" s="75"/>
      <c r="D2" s="75"/>
      <c r="E2" s="75"/>
    </row>
    <row r="3" spans="1:5" ht="12.75">
      <c r="A3" s="13" t="s">
        <v>0</v>
      </c>
      <c r="B3" s="71" t="s">
        <v>2</v>
      </c>
      <c r="C3" s="71" t="s">
        <v>3</v>
      </c>
      <c r="D3" s="14" t="s">
        <v>4</v>
      </c>
      <c r="E3" s="1" t="s">
        <v>7</v>
      </c>
    </row>
    <row r="4" spans="1:5" ht="12.75">
      <c r="A4" s="2" t="s">
        <v>1</v>
      </c>
      <c r="B4" s="72"/>
      <c r="C4" s="72"/>
      <c r="D4" s="15" t="s">
        <v>5</v>
      </c>
      <c r="E4" s="16" t="s">
        <v>8</v>
      </c>
    </row>
    <row r="5" spans="1:5" ht="23.25" customHeight="1" thickBot="1">
      <c r="A5" s="17"/>
      <c r="B5" s="73"/>
      <c r="C5" s="73"/>
      <c r="D5" s="18" t="s">
        <v>6</v>
      </c>
      <c r="E5" s="19" t="s">
        <v>9</v>
      </c>
    </row>
    <row r="6" spans="1:5" ht="13.5" thickBot="1">
      <c r="A6" s="4">
        <v>25</v>
      </c>
      <c r="B6" s="11" t="s">
        <v>34</v>
      </c>
      <c r="C6" s="46"/>
      <c r="D6" s="46"/>
      <c r="E6" s="47"/>
    </row>
    <row r="7" spans="1:5" ht="13.5" thickBot="1">
      <c r="A7" s="4"/>
      <c r="B7" s="6" t="s">
        <v>62</v>
      </c>
      <c r="C7" s="46" t="s">
        <v>63</v>
      </c>
      <c r="D7" s="46">
        <v>10</v>
      </c>
      <c r="E7" s="47">
        <v>8343.78</v>
      </c>
    </row>
    <row r="8" spans="1:5" ht="24.75" thickBot="1">
      <c r="A8" s="4"/>
      <c r="B8" s="28" t="s">
        <v>115</v>
      </c>
      <c r="C8" s="7" t="s">
        <v>63</v>
      </c>
      <c r="D8" s="46">
        <v>16.24</v>
      </c>
      <c r="E8" s="47">
        <v>10039.44</v>
      </c>
    </row>
    <row r="9" spans="1:5" ht="13.5" thickBot="1">
      <c r="A9" s="4"/>
      <c r="B9" s="6" t="s">
        <v>147</v>
      </c>
      <c r="C9" s="46" t="s">
        <v>65</v>
      </c>
      <c r="D9" s="46">
        <v>2</v>
      </c>
      <c r="E9" s="47">
        <v>3932.94</v>
      </c>
    </row>
    <row r="10" spans="1:5" ht="13.5" thickBot="1">
      <c r="A10" s="4"/>
      <c r="B10" s="20" t="s">
        <v>187</v>
      </c>
      <c r="C10" s="46" t="s">
        <v>65</v>
      </c>
      <c r="D10" s="46">
        <v>3</v>
      </c>
      <c r="E10" s="47">
        <v>38101.02</v>
      </c>
    </row>
    <row r="11" spans="1:6" ht="13.5" thickBot="1">
      <c r="A11" s="3"/>
      <c r="B11" s="34" t="s">
        <v>186</v>
      </c>
      <c r="C11" s="7" t="s">
        <v>65</v>
      </c>
      <c r="D11" s="46">
        <v>13</v>
      </c>
      <c r="E11" s="47">
        <f>7954.85+7940.64+2320.14</f>
        <v>18215.63</v>
      </c>
      <c r="F11" s="32"/>
    </row>
    <row r="12" spans="1:6" ht="24.75" thickBot="1">
      <c r="A12" s="3"/>
      <c r="B12" s="34" t="s">
        <v>149</v>
      </c>
      <c r="C12" s="7" t="s">
        <v>65</v>
      </c>
      <c r="D12" s="46">
        <v>1</v>
      </c>
      <c r="E12" s="47">
        <v>51035.82</v>
      </c>
      <c r="F12" s="32"/>
    </row>
    <row r="13" spans="1:6" ht="13.5" thickBot="1">
      <c r="A13" s="3"/>
      <c r="B13" s="34" t="s">
        <v>150</v>
      </c>
      <c r="C13" s="7" t="s">
        <v>65</v>
      </c>
      <c r="D13" s="46">
        <v>1</v>
      </c>
      <c r="E13" s="47">
        <v>15000</v>
      </c>
      <c r="F13" s="32"/>
    </row>
    <row r="14" spans="1:6" ht="13.5" customHeight="1" thickBot="1">
      <c r="A14" s="3"/>
      <c r="B14" s="20" t="s">
        <v>110</v>
      </c>
      <c r="C14" s="7" t="s">
        <v>65</v>
      </c>
      <c r="D14" s="35">
        <v>2</v>
      </c>
      <c r="E14" s="44">
        <v>22521.27</v>
      </c>
      <c r="F14" s="32"/>
    </row>
    <row r="15" spans="1:6" ht="13.5" thickBot="1">
      <c r="A15" s="3"/>
      <c r="B15" s="20" t="s">
        <v>111</v>
      </c>
      <c r="C15" s="7" t="s">
        <v>65</v>
      </c>
      <c r="D15" s="35">
        <v>2</v>
      </c>
      <c r="E15" s="44">
        <v>5435.17</v>
      </c>
      <c r="F15" s="32"/>
    </row>
    <row r="16" spans="1:6" ht="13.5" thickBot="1">
      <c r="A16" s="3"/>
      <c r="B16" s="31" t="s">
        <v>106</v>
      </c>
      <c r="C16" s="4"/>
      <c r="D16" s="46"/>
      <c r="E16" s="47">
        <f>SUM(E6:E15)</f>
        <v>172625.07</v>
      </c>
      <c r="F16" s="32"/>
    </row>
    <row r="17" ht="12.75">
      <c r="E17" s="32"/>
    </row>
    <row r="18" ht="12.75">
      <c r="E18" s="32"/>
    </row>
    <row r="19" ht="12.75">
      <c r="E19" s="32"/>
    </row>
    <row r="20" spans="2:5" ht="12.75">
      <c r="B20" t="s">
        <v>181</v>
      </c>
      <c r="D20" s="64" t="e">
        <f>#REF!+#REF!+#REF!+#REF!+#REF!+#REF!+#REF!+#REF!+#REF!+#REF!+#REF!+#REF!+#REF!+#REF!+#REF!+#REF!+#REF!+#REF!+#REF!+#REF!+#REF!+#REF!+#REF!+#REF!+#REF!+#REF!</f>
        <v>#REF!</v>
      </c>
      <c r="E20" s="67" t="e">
        <f>#REF!+#REF!+#REF!+#REF!+#REF!+#REF!+#REF!+#REF!+#REF!+#REF!+#REF!+#REF!+#REF!+#REF!+#REF!+#REF!+#REF!+#REF!+#REF!+#REF!+#REF!+#REF!+#REF!+#REF!+#REF!+#REF!</f>
        <v>#REF!</v>
      </c>
    </row>
    <row r="21" spans="2:5" ht="12.75">
      <c r="B21" t="s">
        <v>62</v>
      </c>
      <c r="D21" s="64" t="e">
        <f>#REF!+#REF!+#REF!+#REF!+#REF!+D7+#REF!+#REF!+#REF!+#REF!+#REF!+#REF!+#REF!+#REF!+#REF!</f>
        <v>#REF!</v>
      </c>
      <c r="E21" s="64" t="e">
        <f>#REF!+#REF!+#REF!+#REF!+#REF!+E7+#REF!+#REF!+#REF!+#REF!+#REF!+#REF!+#REF!+#REF!+#REF!</f>
        <v>#REF!</v>
      </c>
    </row>
    <row r="22" spans="2:5" ht="13.5" thickBot="1">
      <c r="B22" s="28" t="s">
        <v>108</v>
      </c>
      <c r="D22" s="64" t="e">
        <f>#REF!+#REF!+#REF!+#REF!+#REF!+#REF!+#REF!+#REF!+#REF!+D8+#REF!+#REF!+#REF!+#REF!+#REF!</f>
        <v>#REF!</v>
      </c>
      <c r="E22" s="64" t="e">
        <f>#REF!+#REF!+#REF!+#REF!+#REF!+#REF!+#REF!+#REF!+#REF!+E8+#REF!+#REF!+#REF!+#REF!+#REF!</f>
        <v>#REF!</v>
      </c>
    </row>
    <row r="23" spans="2:5" ht="12.75">
      <c r="B23" s="60" t="s">
        <v>165</v>
      </c>
      <c r="D23" s="64" t="e">
        <f>#REF!+#REF!+#REF!+#REF!+#REF!+#REF!+D9+#REF!+#REF!</f>
        <v>#REF!</v>
      </c>
      <c r="E23" s="64" t="e">
        <f>#REF!+#REF!+#REF!+#REF!+#REF!+#REF!+E9+#REF!+#REF!</f>
        <v>#REF!</v>
      </c>
    </row>
    <row r="24" spans="2:6" ht="13.5" thickBot="1">
      <c r="B24" t="s">
        <v>69</v>
      </c>
      <c r="D24" s="64">
        <v>254.1</v>
      </c>
      <c r="E24" s="64" t="e">
        <f>#REF!+#REF!+#REF!+#REF!+#REF!+#REF!+#REF!+#REF!+#REF!+#REF!+#REF!</f>
        <v>#REF!</v>
      </c>
      <c r="F24" s="32"/>
    </row>
    <row r="25" spans="2:8" ht="24.75" thickBot="1">
      <c r="B25" s="20" t="s">
        <v>178</v>
      </c>
      <c r="D25" s="64" t="e">
        <f>#REF!+#REF!+#REF!+#REF!+#REF!+#REF!+#REF!+#REF!+#REF!+#REF!+#REF!+#REF!+#REF!+#REF!+#REF!+#REF!+#REF!+#REF!+#REF!+#REF!+#REF!+#REF!+#REF!+#REF!+#REF!+D14+#REF!+#REF!+#REF!+#REF!+#REF!+#REF!+#REF!+#REF!+#REF!+#REF!+#REF!+#REF!+#REF!+#REF!+#REF!+#REF!+#REF!+#REF!</f>
        <v>#REF!</v>
      </c>
      <c r="E25" s="64" t="e">
        <f>#REF!+#REF!+#REF!+#REF!+#REF!+#REF!+#REF!+#REF!+#REF!+#REF!+#REF!+#REF!+#REF!+#REF!+#REF!+#REF!+#REF!+#REF!+#REF!+#REF!+#REF!+#REF!+#REF!+#REF!+#REF!+E14+#REF!+#REF!+#REF!+#REF!+#REF!+#REF!+#REF!+#REF!+#REF!+#REF!+#REF!+#REF!+#REF!+#REF!+#REF!+#REF!+#REF!+#REF!</f>
        <v>#REF!</v>
      </c>
      <c r="F25" s="65"/>
      <c r="H25" s="32"/>
    </row>
    <row r="26" spans="2:5" ht="13.5" thickBot="1">
      <c r="B26" s="20" t="s">
        <v>111</v>
      </c>
      <c r="D26" s="62" t="e">
        <f>#REF!+#REF!+#REF!+#REF!+#REF!+#REF!+#REF!+#REF!+#REF!+#REF!+#REF!+#REF!+#REF!+#REF!+#REF!+#REF!+#REF!+#REF!+#REF!+#REF!+#REF!+#REF!+#REF!+#REF!+#REF!+D15+#REF!+#REF!+#REF!+#REF!+#REF!+#REF!+#REF!+#REF!+#REF!+#REF!+#REF!+#REF!+#REF!+#REF!+#REF!+#REF!+#REF!+#REF!</f>
        <v>#REF!</v>
      </c>
      <c r="E26" s="62" t="e">
        <f>#REF!+#REF!+#REF!+#REF!+#REF!+#REF!+#REF!+#REF!+#REF!+#REF!+#REF!+#REF!+#REF!+#REF!+#REF!+#REF!+#REF!+#REF!+#REF!+#REF!+#REF!+#REF!+#REF!+#REF!+#REF!+E15+#REF!+#REF!+#REF!+#REF!+#REF!+#REF!+#REF!+#REF!+#REF!+#REF!+#REF!+#REF!+#REF!+#REF!+#REF!+#REF!+#REF!+#REF!</f>
        <v>#REF!</v>
      </c>
    </row>
    <row r="27" spans="2:5" ht="13.5" thickBot="1">
      <c r="B27" s="61" t="s">
        <v>180</v>
      </c>
      <c r="D27" t="e">
        <f>#REF!+#REF!+#REF!+#REF!+#REF!+#REF!+#REF!</f>
        <v>#REF!</v>
      </c>
      <c r="E27" s="32" t="e">
        <f>#REF!+#REF!+#REF!+#REF!+#REF!+#REF!+#REF!</f>
        <v>#REF!</v>
      </c>
    </row>
    <row r="28" spans="2:5" ht="26.25" thickBot="1">
      <c r="B28" s="69" t="s">
        <v>179</v>
      </c>
      <c r="C28" s="64"/>
      <c r="D28" s="64" t="e">
        <f>#REF!+#REF!</f>
        <v>#REF!</v>
      </c>
      <c r="E28" s="67" t="e">
        <f>#REF!+#REF!</f>
        <v>#REF!</v>
      </c>
    </row>
    <row r="29" spans="2:5" ht="13.5" thickBot="1">
      <c r="B29" s="66" t="s">
        <v>67</v>
      </c>
      <c r="C29" s="64"/>
      <c r="D29" s="64" t="e">
        <f>#REF!+#REF!+#REF!+#REF!+#REF!+#REF!+#REF!</f>
        <v>#REF!</v>
      </c>
      <c r="E29" s="67" t="e">
        <f>#REF!+#REF!+#REF!+#REF!+#REF!+#REF!+#REF!</f>
        <v>#REF!</v>
      </c>
    </row>
    <row r="30" spans="2:5" ht="13.5" thickBot="1">
      <c r="B30" s="68" t="s">
        <v>177</v>
      </c>
      <c r="C30" s="64"/>
      <c r="D30" s="64" t="e">
        <f>#REF!</f>
        <v>#REF!</v>
      </c>
      <c r="E30" s="67" t="e">
        <f>#REF!</f>
        <v>#REF!</v>
      </c>
    </row>
    <row r="31" spans="2:5" ht="13.5" thickBot="1">
      <c r="B31" s="28" t="s">
        <v>182</v>
      </c>
      <c r="D31" t="e">
        <f>#REF!+D12</f>
        <v>#REF!</v>
      </c>
      <c r="E31" s="32" t="e">
        <f>#REF!+E12</f>
        <v>#REF!</v>
      </c>
    </row>
    <row r="32" spans="2:5" ht="24.75" thickBot="1">
      <c r="B32" s="40" t="s">
        <v>183</v>
      </c>
      <c r="D32" t="e">
        <f>#REF!+#REF!+#REF!+#REF!+#REF!+#REF!+#REF!+#REF!+#REF!+#REF!+#REF!+#REF!+#REF!+#REF!+#REF!+D11+#REF!+#REF!+#REF!+#REF!+#REF!+#REF!+#REF!+#REF!+#REF!+#REF!+#REF!+#REF!+#REF!+#REF!+#REF!+#REF!+#REF!+#REF!+#REF!</f>
        <v>#REF!</v>
      </c>
      <c r="E32" s="32" t="e">
        <f>#REF!+#REF!+#REF!+#REF!+#REF!+#REF!+#REF!+#REF!+#REF!+#REF!+#REF!+#REF!+#REF!+#REF!+#REF!+E11+#REF!+#REF!+#REF!+#REF!+#REF!+#REF!+#REF!+#REF!+#REF!+#REF!+#REF!+#REF!+#REF!+#REF!+#REF!+#REF!+#REF!+#REF!+#REF!</f>
        <v>#REF!</v>
      </c>
    </row>
    <row r="33" spans="2:5" ht="13.5" thickBot="1">
      <c r="B33" s="20" t="s">
        <v>184</v>
      </c>
      <c r="D33" s="64" t="e">
        <f>#REF!+#REF!+#REF!+#REF!+#REF!+#REF!+D10+#REF!+#REF!+#REF!+#REF!+#REF!+#REF!+#REF!+#REF!</f>
        <v>#REF!</v>
      </c>
      <c r="E33" s="64" t="e">
        <f>#REF!+#REF!+#REF!+#REF!+#REF!+#REF!+E10+#REF!+#REF!+#REF!+#REF!+#REF!+#REF!+#REF!+#REF!</f>
        <v>#REF!</v>
      </c>
    </row>
    <row r="34" ht="13.5" thickBot="1"/>
    <row r="35" spans="2:5" ht="13.5" thickBot="1">
      <c r="B35" s="6" t="s">
        <v>124</v>
      </c>
      <c r="D35" s="64" t="e">
        <f>#REF!+#REF!+#REF!</f>
        <v>#REF!</v>
      </c>
      <c r="E35" s="64" t="e">
        <f>#REF!+#REF!+#REF!</f>
        <v>#REF!</v>
      </c>
    </row>
    <row r="36" ht="13.5" thickBot="1"/>
    <row r="37" spans="2:5" ht="24.75" thickBot="1">
      <c r="B37" s="33" t="s">
        <v>166</v>
      </c>
      <c r="D37" t="e">
        <f>#REF!</f>
        <v>#REF!</v>
      </c>
      <c r="E37" t="e">
        <f>#REF!</f>
        <v>#REF!</v>
      </c>
    </row>
    <row r="38" spans="2:5" ht="24.75" thickBot="1">
      <c r="B38" s="20" t="s">
        <v>109</v>
      </c>
      <c r="D38" s="64" t="e">
        <f>#REF!+#REF!+#REF!+#REF!</f>
        <v>#REF!</v>
      </c>
      <c r="E38" s="64" t="e">
        <f>#REF!+#REF!+#REF!+#REF!</f>
        <v>#REF!</v>
      </c>
    </row>
    <row r="39" spans="2:5" ht="24.75" thickBot="1">
      <c r="B39" s="20" t="s">
        <v>112</v>
      </c>
      <c r="D39" s="7">
        <v>19.24</v>
      </c>
      <c r="E39" s="44">
        <v>38503.4</v>
      </c>
    </row>
    <row r="40" spans="2:5" ht="24.75" thickBot="1">
      <c r="B40" s="28" t="s">
        <v>113</v>
      </c>
      <c r="D40" s="7">
        <v>1</v>
      </c>
      <c r="E40" s="44">
        <v>18448.12</v>
      </c>
    </row>
    <row r="41" spans="2:5" ht="13.5" thickBot="1">
      <c r="B41" s="34" t="s">
        <v>150</v>
      </c>
      <c r="C41" s="7" t="s">
        <v>65</v>
      </c>
      <c r="D41" s="46">
        <v>1</v>
      </c>
      <c r="E41" s="47">
        <v>15000</v>
      </c>
    </row>
    <row r="42" spans="2:5" ht="26.25" thickBot="1">
      <c r="B42" s="58" t="s">
        <v>160</v>
      </c>
      <c r="C42" s="7" t="s">
        <v>65</v>
      </c>
      <c r="D42" s="42">
        <v>15</v>
      </c>
      <c r="E42" s="43">
        <v>74714.06</v>
      </c>
    </row>
    <row r="43" spans="2:5" ht="24.75" thickBot="1">
      <c r="B43" s="20" t="s">
        <v>161</v>
      </c>
      <c r="C43" s="7" t="s">
        <v>65</v>
      </c>
      <c r="D43" s="42">
        <v>1</v>
      </c>
      <c r="E43" s="43">
        <v>1377.06</v>
      </c>
    </row>
    <row r="44" spans="2:5" ht="26.25" thickBot="1">
      <c r="B44" s="41" t="s">
        <v>157</v>
      </c>
      <c r="C44" s="46"/>
      <c r="D44" s="46">
        <v>30</v>
      </c>
      <c r="E44" s="47">
        <v>104236.48</v>
      </c>
    </row>
    <row r="45" ht="12.75">
      <c r="E45" s="63" t="e">
        <f>SUM(E20:E44)</f>
        <v>#REF!</v>
      </c>
    </row>
    <row r="49" ht="12.75">
      <c r="E49" s="32" t="e">
        <f>E45-E16</f>
        <v>#REF!</v>
      </c>
    </row>
  </sheetData>
  <sheetProtection/>
  <mergeCells count="4">
    <mergeCell ref="B3:B5"/>
    <mergeCell ref="C3:C5"/>
    <mergeCell ref="A1:E1"/>
    <mergeCell ref="A2:E2"/>
  </mergeCells>
  <printOptions/>
  <pageMargins left="0.75" right="0.75" top="0.5" bottom="0.17" header="0.5" footer="0.17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4.00390625" style="0" customWidth="1"/>
    <col min="2" max="2" width="37.25390625" style="0" customWidth="1"/>
    <col min="3" max="3" width="7.75390625" style="0" customWidth="1"/>
    <col min="4" max="4" width="10.75390625" style="0" customWidth="1"/>
    <col min="5" max="5" width="19.875" style="0" customWidth="1"/>
  </cols>
  <sheetData>
    <row r="1" spans="1:5" ht="46.5" customHeight="1">
      <c r="A1" s="74" t="s">
        <v>107</v>
      </c>
      <c r="B1" s="74"/>
      <c r="C1" s="74"/>
      <c r="D1" s="74"/>
      <c r="E1" s="74"/>
    </row>
    <row r="2" spans="1:5" ht="12" customHeight="1" thickBot="1">
      <c r="A2" s="75"/>
      <c r="B2" s="75"/>
      <c r="C2" s="75"/>
      <c r="D2" s="75"/>
      <c r="E2" s="75"/>
    </row>
    <row r="3" spans="1:5" ht="12.75">
      <c r="A3" s="13" t="s">
        <v>0</v>
      </c>
      <c r="B3" s="71" t="s">
        <v>2</v>
      </c>
      <c r="C3" s="71" t="s">
        <v>3</v>
      </c>
      <c r="D3" s="14" t="s">
        <v>4</v>
      </c>
      <c r="E3" s="1" t="s">
        <v>7</v>
      </c>
    </row>
    <row r="4" spans="1:5" ht="12.75">
      <c r="A4" s="2" t="s">
        <v>1</v>
      </c>
      <c r="B4" s="72"/>
      <c r="C4" s="72"/>
      <c r="D4" s="15" t="s">
        <v>5</v>
      </c>
      <c r="E4" s="16" t="s">
        <v>8</v>
      </c>
    </row>
    <row r="5" spans="1:5" ht="23.25" customHeight="1" thickBot="1">
      <c r="A5" s="17"/>
      <c r="B5" s="73"/>
      <c r="C5" s="73"/>
      <c r="D5" s="18" t="s">
        <v>6</v>
      </c>
      <c r="E5" s="19" t="s">
        <v>9</v>
      </c>
    </row>
    <row r="6" spans="1:5" ht="13.5" thickBot="1">
      <c r="A6" s="3">
        <v>50</v>
      </c>
      <c r="B6" s="31" t="s">
        <v>104</v>
      </c>
      <c r="C6" s="4"/>
      <c r="D6" s="46"/>
      <c r="E6" s="47"/>
    </row>
    <row r="7" spans="1:5" ht="26.25" thickBot="1">
      <c r="A7" s="3"/>
      <c r="B7" s="61" t="s">
        <v>179</v>
      </c>
      <c r="C7" s="4" t="s">
        <v>65</v>
      </c>
      <c r="D7" s="46">
        <v>3</v>
      </c>
      <c r="E7" s="47">
        <v>31317.2</v>
      </c>
    </row>
    <row r="8" spans="1:5" ht="24.75" thickBot="1">
      <c r="A8" s="3"/>
      <c r="B8" s="20" t="s">
        <v>178</v>
      </c>
      <c r="C8" s="7" t="s">
        <v>65</v>
      </c>
      <c r="D8" s="35">
        <v>6</v>
      </c>
      <c r="E8" s="44">
        <v>33141.24</v>
      </c>
    </row>
    <row r="9" spans="1:6" ht="13.5" thickBot="1">
      <c r="A9" s="3"/>
      <c r="B9" s="20" t="s">
        <v>111</v>
      </c>
      <c r="C9" s="7" t="s">
        <v>65</v>
      </c>
      <c r="D9" s="42">
        <v>6</v>
      </c>
      <c r="E9" s="43">
        <v>16305.52</v>
      </c>
      <c r="F9" s="32"/>
    </row>
    <row r="10" spans="1:6" ht="13.5" thickBot="1">
      <c r="A10" s="3"/>
      <c r="B10" s="20"/>
      <c r="C10" s="7"/>
      <c r="D10" s="42"/>
      <c r="E10" s="43">
        <f>SUM(E7:E9)</f>
        <v>80763.96</v>
      </c>
      <c r="F10" s="32"/>
    </row>
    <row r="11" spans="1:5" ht="13.5" thickBot="1">
      <c r="A11" s="3">
        <v>51</v>
      </c>
      <c r="B11" s="31" t="s">
        <v>105</v>
      </c>
      <c r="C11" s="4"/>
      <c r="D11" s="46"/>
      <c r="E11" s="47"/>
    </row>
    <row r="12" spans="1:5" ht="13.5" thickBot="1">
      <c r="A12" s="3"/>
      <c r="B12" s="61" t="s">
        <v>180</v>
      </c>
      <c r="C12" s="4" t="s">
        <v>65</v>
      </c>
      <c r="D12" s="46">
        <v>6</v>
      </c>
      <c r="E12" s="47">
        <v>55165</v>
      </c>
    </row>
    <row r="13" spans="1:5" ht="26.25" thickBot="1">
      <c r="A13" s="3"/>
      <c r="B13" s="61" t="s">
        <v>179</v>
      </c>
      <c r="C13" s="4" t="s">
        <v>65</v>
      </c>
      <c r="D13" s="46">
        <v>2</v>
      </c>
      <c r="E13" s="47">
        <v>21927.94</v>
      </c>
    </row>
    <row r="14" spans="1:5" ht="24.75" thickBot="1">
      <c r="A14" s="3"/>
      <c r="B14" s="20" t="s">
        <v>178</v>
      </c>
      <c r="C14" s="7" t="s">
        <v>65</v>
      </c>
      <c r="D14" s="35">
        <v>3</v>
      </c>
      <c r="E14" s="44">
        <v>16204.17</v>
      </c>
    </row>
    <row r="15" spans="1:6" ht="13.5" thickBot="1">
      <c r="A15" s="3"/>
      <c r="B15" s="20" t="s">
        <v>111</v>
      </c>
      <c r="C15" s="7" t="s">
        <v>65</v>
      </c>
      <c r="D15" s="42">
        <v>3</v>
      </c>
      <c r="E15" s="43">
        <v>8152.76</v>
      </c>
      <c r="F15" s="32"/>
    </row>
    <row r="16" spans="1:6" ht="13.5" thickBot="1">
      <c r="A16" s="3"/>
      <c r="B16" s="31" t="s">
        <v>106</v>
      </c>
      <c r="C16" s="4"/>
      <c r="D16" s="46"/>
      <c r="E16" s="47">
        <f>SUM(E12:E15)</f>
        <v>101449.87</v>
      </c>
      <c r="F16" s="32"/>
    </row>
    <row r="17" ht="12.75">
      <c r="E17" s="32"/>
    </row>
    <row r="18" ht="12.75">
      <c r="E18" s="32"/>
    </row>
  </sheetData>
  <sheetProtection/>
  <mergeCells count="4">
    <mergeCell ref="B3:B5"/>
    <mergeCell ref="C3:C5"/>
    <mergeCell ref="A1:E1"/>
    <mergeCell ref="A2:E2"/>
  </mergeCells>
  <printOptions/>
  <pageMargins left="0.75" right="0.75" top="0.5" bottom="0.17" header="0.5" footer="0.17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7"/>
  <sheetViews>
    <sheetView zoomScalePageLayoutView="0" workbookViewId="0" topLeftCell="A1">
      <selection activeCell="E243" sqref="E243"/>
    </sheetView>
  </sheetViews>
  <sheetFormatPr defaultColWidth="9.00390625" defaultRowHeight="12.75"/>
  <cols>
    <col min="1" max="1" width="4.00390625" style="0" customWidth="1"/>
    <col min="2" max="2" width="36.125" style="0" customWidth="1"/>
    <col min="3" max="3" width="7.75390625" style="0" customWidth="1"/>
    <col min="4" max="4" width="10.75390625" style="0" customWidth="1"/>
    <col min="5" max="5" width="19.875" style="0" customWidth="1"/>
  </cols>
  <sheetData>
    <row r="1" spans="1:5" ht="46.5" customHeight="1">
      <c r="A1" s="74" t="s">
        <v>95</v>
      </c>
      <c r="B1" s="74"/>
      <c r="C1" s="74"/>
      <c r="D1" s="74"/>
      <c r="E1" s="74"/>
    </row>
    <row r="2" spans="1:5" ht="15.75" thickBot="1">
      <c r="A2" s="75"/>
      <c r="B2" s="75"/>
      <c r="C2" s="75"/>
      <c r="D2" s="75"/>
      <c r="E2" s="75"/>
    </row>
    <row r="3" spans="1:5" ht="16.5" thickBot="1">
      <c r="A3" s="5"/>
      <c r="B3" s="5"/>
      <c r="C3" s="5"/>
      <c r="D3" s="5"/>
      <c r="E3" s="5"/>
    </row>
    <row r="4" spans="1:5" ht="12.75">
      <c r="A4" s="13" t="s">
        <v>0</v>
      </c>
      <c r="B4" s="71" t="s">
        <v>2</v>
      </c>
      <c r="C4" s="71" t="s">
        <v>3</v>
      </c>
      <c r="D4" s="14" t="s">
        <v>4</v>
      </c>
      <c r="E4" s="1" t="s">
        <v>7</v>
      </c>
    </row>
    <row r="5" spans="1:5" ht="12.75">
      <c r="A5" s="2" t="s">
        <v>1</v>
      </c>
      <c r="B5" s="72"/>
      <c r="C5" s="72"/>
      <c r="D5" s="15" t="s">
        <v>5</v>
      </c>
      <c r="E5" s="16" t="s">
        <v>8</v>
      </c>
    </row>
    <row r="6" spans="1:5" ht="13.5" thickBot="1">
      <c r="A6" s="17"/>
      <c r="B6" s="73"/>
      <c r="C6" s="73"/>
      <c r="D6" s="18" t="s">
        <v>6</v>
      </c>
      <c r="E6" s="19" t="s">
        <v>9</v>
      </c>
    </row>
    <row r="7" spans="1:5" ht="13.5" thickBot="1">
      <c r="A7" s="4">
        <v>1</v>
      </c>
      <c r="B7" s="11" t="s">
        <v>10</v>
      </c>
      <c r="C7" s="4"/>
      <c r="D7" s="4"/>
      <c r="E7" s="8"/>
    </row>
    <row r="8" spans="1:5" ht="13.5" thickBot="1">
      <c r="A8" s="3"/>
      <c r="B8" s="6" t="s">
        <v>60</v>
      </c>
      <c r="C8" t="s">
        <v>100</v>
      </c>
      <c r="D8" s="7">
        <f>12+10</f>
        <v>22</v>
      </c>
      <c r="E8" s="9">
        <f>4680+390*5</f>
        <v>6630</v>
      </c>
    </row>
    <row r="9" spans="1:5" ht="13.5" thickBot="1">
      <c r="A9" s="3"/>
      <c r="B9" s="6" t="s">
        <v>62</v>
      </c>
      <c r="C9" t="s">
        <v>63</v>
      </c>
      <c r="D9" s="7">
        <v>40</v>
      </c>
      <c r="E9" s="9">
        <v>24031</v>
      </c>
    </row>
    <row r="10" spans="1:5" ht="13.5" thickBot="1">
      <c r="A10" s="3"/>
      <c r="B10" s="21" t="s">
        <v>98</v>
      </c>
      <c r="C10" s="24" t="s">
        <v>63</v>
      </c>
      <c r="D10" s="3">
        <v>2126</v>
      </c>
      <c r="E10" s="9">
        <f>D10*3.15</f>
        <v>6696.9</v>
      </c>
    </row>
    <row r="11" spans="1:5" ht="13.5" thickBot="1">
      <c r="A11" s="3"/>
      <c r="B11" s="21" t="s">
        <v>99</v>
      </c>
      <c r="C11" s="24" t="s">
        <v>59</v>
      </c>
      <c r="D11" s="3">
        <v>1</v>
      </c>
      <c r="E11" s="9">
        <f>D11*3250</f>
        <v>3250</v>
      </c>
    </row>
    <row r="12" spans="1:5" ht="13.5" thickBot="1">
      <c r="A12" s="4">
        <v>2</v>
      </c>
      <c r="B12" s="11" t="s">
        <v>11</v>
      </c>
      <c r="C12" s="4"/>
      <c r="D12" s="4"/>
      <c r="E12" s="8"/>
    </row>
    <row r="13" spans="1:5" ht="24.75" thickBot="1">
      <c r="A13" s="3"/>
      <c r="B13" s="20" t="s">
        <v>64</v>
      </c>
      <c r="C13" s="4" t="s">
        <v>63</v>
      </c>
      <c r="D13" s="7">
        <v>36.06</v>
      </c>
      <c r="E13" s="8">
        <v>15588</v>
      </c>
    </row>
    <row r="14" spans="1:5" ht="13.5" thickBot="1">
      <c r="A14" s="3"/>
      <c r="B14" s="6" t="s">
        <v>62</v>
      </c>
      <c r="C14" s="7" t="s">
        <v>63</v>
      </c>
      <c r="D14" s="7"/>
      <c r="E14" s="9"/>
    </row>
    <row r="15" spans="1:5" ht="13.5" thickBot="1">
      <c r="A15" s="3"/>
      <c r="B15" s="6" t="s">
        <v>97</v>
      </c>
      <c r="C15" s="7" t="s">
        <v>61</v>
      </c>
      <c r="D15" s="7">
        <v>171</v>
      </c>
      <c r="E15" s="9">
        <v>51846</v>
      </c>
    </row>
    <row r="16" spans="1:5" ht="13.5" thickBot="1">
      <c r="A16" s="3"/>
      <c r="B16" s="21" t="s">
        <v>98</v>
      </c>
      <c r="C16" s="4" t="s">
        <v>63</v>
      </c>
      <c r="D16" s="3">
        <v>1990</v>
      </c>
      <c r="E16" s="9">
        <f>D16*3.15</f>
        <v>6268.5</v>
      </c>
    </row>
    <row r="17" spans="1:5" ht="13.5" thickBot="1">
      <c r="A17" s="4">
        <v>3</v>
      </c>
      <c r="B17" s="11" t="s">
        <v>12</v>
      </c>
      <c r="C17" s="4"/>
      <c r="D17" s="4"/>
      <c r="E17" s="8"/>
    </row>
    <row r="18" spans="1:5" ht="13.5" thickBot="1">
      <c r="A18" s="3"/>
      <c r="B18" s="6" t="s">
        <v>60</v>
      </c>
      <c r="C18" s="7" t="s">
        <v>61</v>
      </c>
      <c r="D18" s="7">
        <f>41.3+17</f>
        <v>58.3</v>
      </c>
      <c r="E18" s="8">
        <f>16937.35066+17*390</f>
        <v>23567.35066</v>
      </c>
    </row>
    <row r="19" spans="1:5" ht="13.5" thickBot="1">
      <c r="A19" s="3"/>
      <c r="B19" s="6" t="s">
        <v>62</v>
      </c>
      <c r="C19" s="7" t="s">
        <v>63</v>
      </c>
      <c r="D19" s="7">
        <v>32</v>
      </c>
      <c r="E19" s="9">
        <v>10585.94048</v>
      </c>
    </row>
    <row r="20" spans="1:5" ht="13.5" thickBot="1">
      <c r="A20" s="3"/>
      <c r="B20" s="21" t="s">
        <v>98</v>
      </c>
      <c r="C20" s="4" t="s">
        <v>63</v>
      </c>
      <c r="D20" s="3">
        <v>2381</v>
      </c>
      <c r="E20" s="9">
        <f>D20*3.14</f>
        <v>7476.34</v>
      </c>
    </row>
    <row r="21" spans="1:5" ht="13.5" thickBot="1">
      <c r="A21" s="4">
        <v>4</v>
      </c>
      <c r="B21" s="11" t="s">
        <v>13</v>
      </c>
      <c r="C21" s="4"/>
      <c r="D21" s="4"/>
      <c r="E21" s="8"/>
    </row>
    <row r="22" spans="1:5" ht="13.5" thickBot="1">
      <c r="A22" s="3"/>
      <c r="B22" s="6" t="s">
        <v>62</v>
      </c>
      <c r="C22" s="7" t="s">
        <v>63</v>
      </c>
      <c r="D22" s="7">
        <v>58</v>
      </c>
      <c r="E22" s="8">
        <v>19187.01712</v>
      </c>
    </row>
    <row r="23" spans="1:5" ht="13.5" thickBot="1">
      <c r="A23" s="3"/>
      <c r="B23" s="6" t="s">
        <v>80</v>
      </c>
      <c r="C23" s="7" t="s">
        <v>65</v>
      </c>
      <c r="D23" s="7">
        <v>6</v>
      </c>
      <c r="E23" s="9">
        <v>22594.404000000002</v>
      </c>
    </row>
    <row r="24" spans="1:5" ht="13.5" thickBot="1">
      <c r="A24" s="3"/>
      <c r="B24" s="21" t="s">
        <v>98</v>
      </c>
      <c r="C24" s="4" t="s">
        <v>63</v>
      </c>
      <c r="D24" s="3">
        <v>4363</v>
      </c>
      <c r="E24" s="9">
        <f>D24*3.14</f>
        <v>13699.82</v>
      </c>
    </row>
    <row r="25" spans="1:5" ht="13.5" thickBot="1">
      <c r="A25" s="4">
        <v>5</v>
      </c>
      <c r="B25" s="11" t="s">
        <v>14</v>
      </c>
      <c r="C25" s="4"/>
      <c r="D25" s="4"/>
      <c r="E25" s="8"/>
    </row>
    <row r="26" spans="1:5" ht="13.5" thickBot="1">
      <c r="A26" s="3"/>
      <c r="B26" s="6" t="s">
        <v>60</v>
      </c>
      <c r="C26" s="7" t="s">
        <v>61</v>
      </c>
      <c r="D26" s="7">
        <v>160.9</v>
      </c>
      <c r="E26" s="8">
        <v>67136.0941</v>
      </c>
    </row>
    <row r="27" spans="1:5" ht="13.5" thickBot="1">
      <c r="A27" s="3"/>
      <c r="B27" s="6" t="s">
        <v>62</v>
      </c>
      <c r="C27" s="7" t="s">
        <v>63</v>
      </c>
      <c r="D27" s="7"/>
      <c r="E27" s="9"/>
    </row>
    <row r="28" spans="1:5" ht="24.75" thickBot="1">
      <c r="A28" s="3"/>
      <c r="B28" s="20" t="s">
        <v>66</v>
      </c>
      <c r="C28" s="7" t="s">
        <v>65</v>
      </c>
      <c r="D28" s="7">
        <v>1</v>
      </c>
      <c r="E28" s="9">
        <v>81824</v>
      </c>
    </row>
    <row r="29" spans="1:5" ht="13.5" thickBot="1">
      <c r="A29" s="3"/>
      <c r="B29" s="21" t="s">
        <v>98</v>
      </c>
      <c r="C29" s="4" t="s">
        <v>63</v>
      </c>
      <c r="D29" s="3">
        <v>1081</v>
      </c>
      <c r="E29" s="9">
        <f>D29*3.15</f>
        <v>3405.15</v>
      </c>
    </row>
    <row r="30" spans="1:5" ht="13.5" thickBot="1">
      <c r="A30" s="4">
        <v>6</v>
      </c>
      <c r="B30" s="11" t="s">
        <v>15</v>
      </c>
      <c r="C30" s="4"/>
      <c r="D30" s="4"/>
      <c r="E30" s="8"/>
    </row>
    <row r="31" spans="1:5" ht="13.5" thickBot="1">
      <c r="A31" s="3"/>
      <c r="B31" s="6" t="s">
        <v>60</v>
      </c>
      <c r="C31" s="7" t="s">
        <v>61</v>
      </c>
      <c r="D31" s="7">
        <v>195.2</v>
      </c>
      <c r="E31" s="8">
        <v>80906.13359999999</v>
      </c>
    </row>
    <row r="32" spans="1:5" ht="13.5" thickBot="1">
      <c r="A32" s="3"/>
      <c r="B32" s="6" t="s">
        <v>62</v>
      </c>
      <c r="C32" s="7" t="s">
        <v>63</v>
      </c>
      <c r="D32" s="7">
        <v>11.9</v>
      </c>
      <c r="E32" s="9">
        <v>6158.42</v>
      </c>
    </row>
    <row r="33" spans="1:5" ht="13.5" thickBot="1">
      <c r="A33" s="3"/>
      <c r="B33" s="6" t="s">
        <v>67</v>
      </c>
      <c r="C33" s="7" t="s">
        <v>65</v>
      </c>
      <c r="D33" s="7">
        <v>8</v>
      </c>
      <c r="E33" s="9">
        <v>50759.27</v>
      </c>
    </row>
    <row r="34" spans="1:5" ht="13.5" thickBot="1">
      <c r="A34" s="3"/>
      <c r="B34" s="21" t="s">
        <v>98</v>
      </c>
      <c r="C34" s="4" t="s">
        <v>63</v>
      </c>
      <c r="D34" s="3">
        <v>988</v>
      </c>
      <c r="E34" s="9">
        <f>D34*3.15</f>
        <v>3112.2</v>
      </c>
    </row>
    <row r="35" spans="1:5" ht="13.5" thickBot="1">
      <c r="A35" s="4">
        <v>7</v>
      </c>
      <c r="B35" s="11" t="s">
        <v>16</v>
      </c>
      <c r="C35" s="4"/>
      <c r="D35" s="4"/>
      <c r="E35" s="8"/>
    </row>
    <row r="36" spans="1:5" ht="13.5" thickBot="1">
      <c r="A36" s="3"/>
      <c r="B36" s="21" t="s">
        <v>98</v>
      </c>
      <c r="C36" s="4" t="s">
        <v>63</v>
      </c>
      <c r="D36" s="3">
        <v>3010</v>
      </c>
      <c r="E36" s="9">
        <f>D36*3.15</f>
        <v>9481.5</v>
      </c>
    </row>
    <row r="37" spans="1:5" ht="13.5" thickBot="1">
      <c r="A37" s="3"/>
      <c r="B37" s="21" t="s">
        <v>101</v>
      </c>
      <c r="C37" s="4" t="s">
        <v>65</v>
      </c>
      <c r="D37" s="3">
        <v>7</v>
      </c>
      <c r="E37" s="9">
        <v>15403.72</v>
      </c>
    </row>
    <row r="38" spans="1:5" ht="13.5" thickBot="1">
      <c r="A38" s="4">
        <v>8</v>
      </c>
      <c r="B38" s="11" t="s">
        <v>17</v>
      </c>
      <c r="C38" s="4"/>
      <c r="D38" s="4"/>
      <c r="E38" s="8"/>
    </row>
    <row r="39" spans="1:5" ht="13.5" thickBot="1">
      <c r="A39" s="4"/>
      <c r="B39" s="6" t="s">
        <v>60</v>
      </c>
      <c r="C39" s="7" t="s">
        <v>61</v>
      </c>
      <c r="D39" s="4">
        <v>1.5</v>
      </c>
      <c r="E39" s="8">
        <f>1.5*390</f>
        <v>585</v>
      </c>
    </row>
    <row r="40" spans="1:5" ht="13.5" thickBot="1">
      <c r="A40" s="3"/>
      <c r="B40" s="21" t="s">
        <v>98</v>
      </c>
      <c r="C40" s="4" t="s">
        <v>63</v>
      </c>
      <c r="D40" s="3">
        <v>1070</v>
      </c>
      <c r="E40" s="9">
        <f>D40*3.15</f>
        <v>3370.5</v>
      </c>
    </row>
    <row r="41" spans="1:5" ht="13.5" thickBot="1">
      <c r="A41" s="3"/>
      <c r="B41" s="21" t="s">
        <v>101</v>
      </c>
      <c r="C41" s="4" t="s">
        <v>65</v>
      </c>
      <c r="D41" s="3">
        <v>8</v>
      </c>
      <c r="E41" s="9">
        <v>12697.98</v>
      </c>
    </row>
    <row r="42" spans="1:5" ht="13.5" thickBot="1">
      <c r="A42" s="4">
        <v>9</v>
      </c>
      <c r="B42" s="11" t="s">
        <v>18</v>
      </c>
      <c r="C42" s="4"/>
      <c r="D42" s="4"/>
      <c r="E42" s="8"/>
    </row>
    <row r="43" spans="1:5" ht="13.5" thickBot="1">
      <c r="A43" s="3"/>
      <c r="B43" s="6" t="s">
        <v>60</v>
      </c>
      <c r="C43" s="7" t="s">
        <v>61</v>
      </c>
      <c r="D43" s="4"/>
      <c r="E43" s="8"/>
    </row>
    <row r="44" spans="1:5" ht="13.5" thickBot="1">
      <c r="A44" s="3"/>
      <c r="B44" s="21" t="s">
        <v>98</v>
      </c>
      <c r="C44" s="4" t="s">
        <v>63</v>
      </c>
      <c r="D44" s="3">
        <v>2770</v>
      </c>
      <c r="E44" s="9">
        <f>D44*3.14</f>
        <v>8697.800000000001</v>
      </c>
    </row>
    <row r="45" spans="1:5" ht="13.5" thickBot="1">
      <c r="A45" s="3"/>
      <c r="B45" s="21" t="s">
        <v>101</v>
      </c>
      <c r="C45" s="4" t="s">
        <v>65</v>
      </c>
      <c r="D45" s="3">
        <v>4</v>
      </c>
      <c r="E45" s="9">
        <v>6205.62</v>
      </c>
    </row>
    <row r="46" spans="1:5" ht="13.5" thickBot="1">
      <c r="A46" s="4">
        <v>10</v>
      </c>
      <c r="B46" s="11" t="s">
        <v>19</v>
      </c>
      <c r="C46" s="4"/>
      <c r="D46" s="4"/>
      <c r="E46" s="8"/>
    </row>
    <row r="47" spans="1:5" ht="13.5" thickBot="1">
      <c r="A47" s="3"/>
      <c r="B47" s="6" t="s">
        <v>62</v>
      </c>
      <c r="C47" s="7" t="s">
        <v>63</v>
      </c>
      <c r="D47" s="7">
        <v>57</v>
      </c>
      <c r="E47" s="8">
        <v>25605</v>
      </c>
    </row>
    <row r="48" spans="1:5" ht="26.25" thickBot="1">
      <c r="A48" s="3"/>
      <c r="B48" s="21" t="s">
        <v>96</v>
      </c>
      <c r="C48" s="4" t="s">
        <v>59</v>
      </c>
      <c r="D48" s="4">
        <v>1</v>
      </c>
      <c r="E48" s="8">
        <v>153936</v>
      </c>
    </row>
    <row r="49" spans="1:5" ht="13.5" thickBot="1">
      <c r="A49" s="3"/>
      <c r="B49" s="21" t="s">
        <v>98</v>
      </c>
      <c r="C49" s="4" t="s">
        <v>63</v>
      </c>
      <c r="D49" s="3">
        <v>2962</v>
      </c>
      <c r="E49" s="9">
        <f>D49*3.14</f>
        <v>9300.68</v>
      </c>
    </row>
    <row r="50" spans="1:5" ht="13.5" thickBot="1">
      <c r="A50" s="4">
        <v>11</v>
      </c>
      <c r="B50" s="11" t="s">
        <v>20</v>
      </c>
      <c r="C50" s="4"/>
      <c r="D50" s="4"/>
      <c r="E50" s="8"/>
    </row>
    <row r="51" spans="1:5" ht="13.5" thickBot="1">
      <c r="A51" s="4"/>
      <c r="B51" s="6" t="s">
        <v>60</v>
      </c>
      <c r="C51" s="4" t="s">
        <v>102</v>
      </c>
      <c r="D51" s="4">
        <v>14</v>
      </c>
      <c r="E51" s="8">
        <f>390*14</f>
        <v>5460</v>
      </c>
    </row>
    <row r="52" spans="1:5" ht="13.5" thickBot="1">
      <c r="A52" s="3"/>
      <c r="B52" s="6" t="s">
        <v>62</v>
      </c>
      <c r="C52" s="7" t="s">
        <v>63</v>
      </c>
      <c r="D52" s="4">
        <v>5</v>
      </c>
      <c r="E52" s="8">
        <v>1654.0531999999998</v>
      </c>
    </row>
    <row r="53" spans="1:5" ht="13.5" thickBot="1">
      <c r="A53" s="3"/>
      <c r="B53" s="21" t="s">
        <v>98</v>
      </c>
      <c r="C53" s="4" t="s">
        <v>63</v>
      </c>
      <c r="D53" s="3">
        <v>2855</v>
      </c>
      <c r="E53" s="9">
        <f>D53*3.15</f>
        <v>8993.25</v>
      </c>
    </row>
    <row r="54" spans="1:5" ht="13.5" thickBot="1">
      <c r="A54" s="4">
        <v>12</v>
      </c>
      <c r="B54" s="11" t="s">
        <v>21</v>
      </c>
      <c r="C54" s="4"/>
      <c r="D54" s="4"/>
      <c r="E54" s="8"/>
    </row>
    <row r="55" spans="1:5" ht="13.5" thickBot="1">
      <c r="A55" s="3"/>
      <c r="B55" s="6" t="s">
        <v>60</v>
      </c>
      <c r="C55" s="4" t="s">
        <v>102</v>
      </c>
      <c r="D55" s="3">
        <v>744.4</v>
      </c>
      <c r="E55" s="10">
        <f>744.4*390</f>
        <v>290316</v>
      </c>
    </row>
    <row r="56" spans="1:5" ht="13.5" thickBot="1">
      <c r="A56" s="3"/>
      <c r="B56" s="21" t="s">
        <v>101</v>
      </c>
      <c r="C56" s="4" t="s">
        <v>65</v>
      </c>
      <c r="D56" s="3">
        <v>5</v>
      </c>
      <c r="E56" s="10">
        <v>9490.74</v>
      </c>
    </row>
    <row r="57" spans="1:5" ht="13.5" thickBot="1">
      <c r="A57" s="3"/>
      <c r="B57" s="21" t="s">
        <v>98</v>
      </c>
      <c r="C57" s="4" t="s">
        <v>63</v>
      </c>
      <c r="D57" s="3">
        <v>1126</v>
      </c>
      <c r="E57" s="9">
        <f>D57*3.15</f>
        <v>3546.9</v>
      </c>
    </row>
    <row r="58" spans="1:5" ht="13.5" thickBot="1">
      <c r="A58" s="4">
        <v>13</v>
      </c>
      <c r="B58" s="11" t="s">
        <v>22</v>
      </c>
      <c r="C58" s="4"/>
      <c r="D58" s="4"/>
      <c r="E58" s="8"/>
    </row>
    <row r="59" spans="1:5" ht="13.5" thickBot="1">
      <c r="A59" s="3"/>
      <c r="B59" s="6" t="s">
        <v>60</v>
      </c>
      <c r="C59" s="7" t="s">
        <v>61</v>
      </c>
      <c r="D59" s="4">
        <v>58.8</v>
      </c>
      <c r="E59" s="8">
        <v>22932.105839999997</v>
      </c>
    </row>
    <row r="60" spans="1:5" ht="13.5" thickBot="1">
      <c r="A60" s="3"/>
      <c r="B60" s="3" t="s">
        <v>71</v>
      </c>
      <c r="C60" s="4" t="s">
        <v>59</v>
      </c>
      <c r="D60" s="4">
        <v>2</v>
      </c>
      <c r="E60" s="8">
        <v>32232</v>
      </c>
    </row>
    <row r="61" spans="1:5" ht="13.5" thickBot="1">
      <c r="A61" s="3"/>
      <c r="B61" s="21" t="s">
        <v>98</v>
      </c>
      <c r="C61" s="4" t="s">
        <v>63</v>
      </c>
      <c r="D61" s="3">
        <v>1321</v>
      </c>
      <c r="E61" s="9">
        <f>D61*3.15</f>
        <v>4161.15</v>
      </c>
    </row>
    <row r="62" spans="1:5" ht="13.5" thickBot="1">
      <c r="A62" s="4">
        <v>14</v>
      </c>
      <c r="B62" s="11" t="s">
        <v>23</v>
      </c>
      <c r="C62" s="4"/>
      <c r="D62" s="4"/>
      <c r="E62" s="8"/>
    </row>
    <row r="63" spans="1:5" ht="13.5" thickBot="1">
      <c r="A63" s="3"/>
      <c r="B63" s="6" t="s">
        <v>60</v>
      </c>
      <c r="C63" s="7" t="s">
        <v>61</v>
      </c>
      <c r="D63" s="4">
        <v>15.6</v>
      </c>
      <c r="E63" s="8">
        <v>6084.02808</v>
      </c>
    </row>
    <row r="64" spans="1:5" ht="13.5" thickBot="1">
      <c r="A64" s="3"/>
      <c r="B64" s="6" t="s">
        <v>62</v>
      </c>
      <c r="C64" s="7" t="s">
        <v>63</v>
      </c>
      <c r="D64" s="4">
        <v>20</v>
      </c>
      <c r="E64" s="8">
        <v>6616</v>
      </c>
    </row>
    <row r="65" spans="1:5" ht="13.5" thickBot="1">
      <c r="A65" s="3"/>
      <c r="B65" s="21" t="s">
        <v>98</v>
      </c>
      <c r="C65" s="4" t="s">
        <v>63</v>
      </c>
      <c r="D65" s="3">
        <v>817</v>
      </c>
      <c r="E65" s="9">
        <f>D65*3.15</f>
        <v>2573.5499999999997</v>
      </c>
    </row>
    <row r="66" spans="1:5" ht="13.5" thickBot="1">
      <c r="A66" s="3"/>
      <c r="B66" s="21" t="s">
        <v>99</v>
      </c>
      <c r="C66" s="4" t="s">
        <v>65</v>
      </c>
      <c r="D66" s="3">
        <v>1</v>
      </c>
      <c r="E66" s="9">
        <f>D66*6254</f>
        <v>6254</v>
      </c>
    </row>
    <row r="67" spans="1:5" ht="13.5" thickBot="1">
      <c r="A67" s="3"/>
      <c r="B67" s="21" t="s">
        <v>101</v>
      </c>
      <c r="C67" s="4" t="s">
        <v>65</v>
      </c>
      <c r="D67" s="3">
        <v>5</v>
      </c>
      <c r="E67" s="10">
        <v>5900</v>
      </c>
    </row>
    <row r="68" spans="1:5" ht="13.5" thickBot="1">
      <c r="A68" s="4">
        <v>15</v>
      </c>
      <c r="B68" s="11" t="s">
        <v>24</v>
      </c>
      <c r="C68" s="4"/>
      <c r="D68" s="4"/>
      <c r="E68" s="8"/>
    </row>
    <row r="69" spans="1:5" ht="13.5" thickBot="1">
      <c r="A69" s="3"/>
      <c r="B69" s="6" t="s">
        <v>62</v>
      </c>
      <c r="C69" s="7" t="s">
        <v>63</v>
      </c>
      <c r="D69" s="4">
        <v>20</v>
      </c>
      <c r="E69" s="8">
        <v>12015</v>
      </c>
    </row>
    <row r="70" spans="1:5" ht="13.5" thickBot="1">
      <c r="A70" s="3"/>
      <c r="B70" s="3" t="s">
        <v>68</v>
      </c>
      <c r="C70" s="4" t="s">
        <v>59</v>
      </c>
      <c r="D70" s="4">
        <v>1</v>
      </c>
      <c r="E70" s="8">
        <v>233892</v>
      </c>
    </row>
    <row r="71" spans="1:5" ht="13.5" thickBot="1">
      <c r="A71" s="3"/>
      <c r="B71" s="3" t="s">
        <v>69</v>
      </c>
      <c r="C71" s="4" t="s">
        <v>63</v>
      </c>
      <c r="D71" s="4">
        <v>195.6</v>
      </c>
      <c r="E71" s="8">
        <v>216207.86</v>
      </c>
    </row>
    <row r="72" spans="1:5" ht="13.5" thickBot="1">
      <c r="A72" s="3"/>
      <c r="B72" s="21" t="s">
        <v>98</v>
      </c>
      <c r="C72" s="4" t="s">
        <v>63</v>
      </c>
      <c r="D72" s="3">
        <v>1188</v>
      </c>
      <c r="E72" s="9">
        <f>D72*3.15</f>
        <v>3742.2</v>
      </c>
    </row>
    <row r="73" spans="1:5" ht="13.5" thickBot="1">
      <c r="A73" s="4">
        <v>16</v>
      </c>
      <c r="B73" s="11" t="s">
        <v>25</v>
      </c>
      <c r="C73" s="4"/>
      <c r="D73" s="4"/>
      <c r="E73" s="8"/>
    </row>
    <row r="74" spans="1:5" ht="13.5" thickBot="1">
      <c r="A74" s="3"/>
      <c r="B74" s="6" t="s">
        <v>60</v>
      </c>
      <c r="C74" s="7" t="s">
        <v>61</v>
      </c>
      <c r="D74" s="4">
        <v>14.1</v>
      </c>
      <c r="E74" s="8">
        <v>5499.025379999999</v>
      </c>
    </row>
    <row r="75" spans="1:5" ht="13.5" thickBot="1">
      <c r="A75" s="3"/>
      <c r="B75" s="3" t="s">
        <v>70</v>
      </c>
      <c r="C75" s="4" t="s">
        <v>59</v>
      </c>
      <c r="D75" s="4">
        <v>1</v>
      </c>
      <c r="E75" s="8">
        <v>11078</v>
      </c>
    </row>
    <row r="76" spans="1:5" ht="13.5" thickBot="1">
      <c r="A76" s="3"/>
      <c r="B76" s="21" t="s">
        <v>98</v>
      </c>
      <c r="C76" s="4" t="s">
        <v>63</v>
      </c>
      <c r="D76" s="4">
        <v>935</v>
      </c>
      <c r="E76" s="9">
        <f>D76*3.15</f>
        <v>2945.25</v>
      </c>
    </row>
    <row r="77" spans="1:5" ht="13.5" thickBot="1">
      <c r="A77" s="4">
        <v>17</v>
      </c>
      <c r="B77" s="11" t="s">
        <v>26</v>
      </c>
      <c r="C77" s="4"/>
      <c r="D77" s="4"/>
      <c r="E77" s="8"/>
    </row>
    <row r="78" spans="1:5" ht="13.5" thickBot="1">
      <c r="A78" s="3"/>
      <c r="B78" s="6" t="s">
        <v>60</v>
      </c>
      <c r="C78" s="7" t="s">
        <v>61</v>
      </c>
      <c r="D78" s="4">
        <v>13.1</v>
      </c>
      <c r="E78" s="8">
        <v>5496.091899999999</v>
      </c>
    </row>
    <row r="79" spans="1:5" ht="26.25" thickBot="1">
      <c r="A79" s="3"/>
      <c r="B79" s="21" t="s">
        <v>72</v>
      </c>
      <c r="C79" s="4" t="s">
        <v>59</v>
      </c>
      <c r="D79" s="4">
        <v>1</v>
      </c>
      <c r="E79" s="8">
        <v>6649.3</v>
      </c>
    </row>
    <row r="80" spans="1:5" ht="13.5" thickBot="1">
      <c r="A80" s="3"/>
      <c r="B80" s="21" t="s">
        <v>73</v>
      </c>
      <c r="C80" s="4" t="s">
        <v>59</v>
      </c>
      <c r="D80" s="4">
        <v>1</v>
      </c>
      <c r="E80" s="8">
        <v>8569.16</v>
      </c>
    </row>
    <row r="81" spans="1:5" ht="13.5" thickBot="1">
      <c r="A81" s="3"/>
      <c r="B81" s="21" t="s">
        <v>98</v>
      </c>
      <c r="C81" s="4" t="s">
        <v>63</v>
      </c>
      <c r="D81" s="3">
        <v>1660</v>
      </c>
      <c r="E81" s="9">
        <f>D81*3.15</f>
        <v>5229</v>
      </c>
    </row>
    <row r="82" spans="1:5" ht="13.5" thickBot="1">
      <c r="A82" s="3"/>
      <c r="B82" s="21" t="s">
        <v>99</v>
      </c>
      <c r="C82" s="4" t="s">
        <v>65</v>
      </c>
      <c r="D82" s="3">
        <v>1</v>
      </c>
      <c r="E82" s="9">
        <v>6254</v>
      </c>
    </row>
    <row r="83" spans="1:5" ht="13.5" thickBot="1">
      <c r="A83" s="4">
        <v>18</v>
      </c>
      <c r="B83" s="11" t="s">
        <v>27</v>
      </c>
      <c r="C83" s="3"/>
      <c r="D83" s="3"/>
      <c r="E83" s="10"/>
    </row>
    <row r="84" spans="1:5" ht="13.5" thickBot="1">
      <c r="A84" s="4"/>
      <c r="B84" s="6" t="s">
        <v>60</v>
      </c>
      <c r="C84" s="7" t="s">
        <v>61</v>
      </c>
      <c r="D84" s="3">
        <v>7</v>
      </c>
      <c r="E84" s="10">
        <f>7*390</f>
        <v>2730</v>
      </c>
    </row>
    <row r="85" spans="1:5" ht="13.5" thickBot="1">
      <c r="A85" s="3"/>
      <c r="B85" s="21" t="s">
        <v>98</v>
      </c>
      <c r="C85" s="4" t="s">
        <v>63</v>
      </c>
      <c r="D85" s="3">
        <v>1749</v>
      </c>
      <c r="E85" s="9">
        <f>D85*3.15</f>
        <v>5509.349999999999</v>
      </c>
    </row>
    <row r="86" spans="1:5" ht="13.5" thickBot="1">
      <c r="A86" s="4">
        <v>19</v>
      </c>
      <c r="B86" s="11" t="s">
        <v>28</v>
      </c>
      <c r="C86" s="3"/>
      <c r="D86" s="3"/>
      <c r="E86" s="10"/>
    </row>
    <row r="87" spans="1:5" ht="13.5" thickBot="1">
      <c r="A87" s="3"/>
      <c r="B87" s="20" t="s">
        <v>74</v>
      </c>
      <c r="C87" s="4" t="s">
        <v>59</v>
      </c>
      <c r="D87" s="3">
        <v>1</v>
      </c>
      <c r="E87" s="10">
        <v>236968</v>
      </c>
    </row>
    <row r="88" spans="1:5" ht="13.5" thickBot="1">
      <c r="A88" s="3"/>
      <c r="B88" s="6" t="s">
        <v>60</v>
      </c>
      <c r="C88" s="7" t="s">
        <v>61</v>
      </c>
      <c r="D88" s="3">
        <v>27.6</v>
      </c>
      <c r="E88" s="10">
        <v>11437.725840000001</v>
      </c>
    </row>
    <row r="89" spans="1:5" ht="13.5" thickBot="1">
      <c r="A89" s="3"/>
      <c r="B89" s="21" t="s">
        <v>98</v>
      </c>
      <c r="C89" s="4" t="s">
        <v>63</v>
      </c>
      <c r="D89" s="3">
        <v>3419</v>
      </c>
      <c r="E89" s="9">
        <f>D89*3.14</f>
        <v>10735.66</v>
      </c>
    </row>
    <row r="90" spans="1:5" ht="13.5" thickBot="1">
      <c r="A90" s="4">
        <v>20</v>
      </c>
      <c r="B90" s="11" t="s">
        <v>29</v>
      </c>
      <c r="C90" s="3"/>
      <c r="D90" s="3"/>
      <c r="E90" s="10"/>
    </row>
    <row r="91" spans="1:5" ht="13.5" thickBot="1">
      <c r="A91" s="3"/>
      <c r="B91" s="6" t="s">
        <v>60</v>
      </c>
      <c r="C91" s="7" t="s">
        <v>61</v>
      </c>
      <c r="D91" s="3">
        <f>54.9+22+7.5</f>
        <v>84.4</v>
      </c>
      <c r="E91" s="10">
        <f>21411.09882+390*29.5</f>
        <v>32916.09882</v>
      </c>
    </row>
    <row r="92" spans="1:5" ht="13.5" thickBot="1">
      <c r="A92" s="3"/>
      <c r="B92" s="6" t="s">
        <v>62</v>
      </c>
      <c r="C92" s="7" t="s">
        <v>63</v>
      </c>
      <c r="D92" s="3">
        <v>56</v>
      </c>
      <c r="E92" s="10">
        <v>28849</v>
      </c>
    </row>
    <row r="93" spans="1:5" ht="13.5" thickBot="1">
      <c r="A93" s="3"/>
      <c r="B93" s="6" t="s">
        <v>75</v>
      </c>
      <c r="C93" s="7" t="s">
        <v>59</v>
      </c>
      <c r="D93" s="3">
        <v>1</v>
      </c>
      <c r="E93" s="10">
        <v>10615</v>
      </c>
    </row>
    <row r="94" spans="1:5" ht="13.5" thickBot="1">
      <c r="A94" s="3"/>
      <c r="B94" s="3" t="s">
        <v>77</v>
      </c>
      <c r="C94" s="7" t="s">
        <v>59</v>
      </c>
      <c r="D94" s="3">
        <v>1</v>
      </c>
      <c r="E94" s="10">
        <v>63791</v>
      </c>
    </row>
    <row r="95" spans="1:5" ht="13.5" thickBot="1">
      <c r="A95" s="3"/>
      <c r="B95" s="21" t="s">
        <v>98</v>
      </c>
      <c r="C95" s="4" t="s">
        <v>63</v>
      </c>
      <c r="D95" s="3">
        <v>4626</v>
      </c>
      <c r="E95" s="9">
        <f>D95*3.14</f>
        <v>14525.640000000001</v>
      </c>
    </row>
    <row r="96" spans="1:5" ht="13.5" thickBot="1">
      <c r="A96" s="4">
        <v>21</v>
      </c>
      <c r="B96" s="11" t="s">
        <v>30</v>
      </c>
      <c r="C96" s="3"/>
      <c r="D96" s="3"/>
      <c r="E96" s="10"/>
    </row>
    <row r="97" spans="1:5" ht="13.5" thickBot="1">
      <c r="A97" s="3"/>
      <c r="B97" s="6" t="s">
        <v>60</v>
      </c>
      <c r="C97" s="7" t="s">
        <v>61</v>
      </c>
      <c r="D97" s="3">
        <f>13.6+10.5</f>
        <v>24.1</v>
      </c>
      <c r="E97" s="10">
        <f>5705.8664+390*10.5</f>
        <v>9800.866399999999</v>
      </c>
    </row>
    <row r="98" spans="1:5" ht="13.5" thickBot="1">
      <c r="A98" s="3"/>
      <c r="B98" s="6" t="s">
        <v>62</v>
      </c>
      <c r="C98" s="7" t="s">
        <v>63</v>
      </c>
      <c r="D98" s="3">
        <v>128</v>
      </c>
      <c r="E98" s="10">
        <v>42344</v>
      </c>
    </row>
    <row r="99" spans="1:5" ht="13.5" thickBot="1">
      <c r="A99" s="3"/>
      <c r="B99" s="3" t="s">
        <v>76</v>
      </c>
      <c r="C99" s="4" t="s">
        <v>59</v>
      </c>
      <c r="D99" s="3">
        <v>1</v>
      </c>
      <c r="E99" s="10">
        <v>47036</v>
      </c>
    </row>
    <row r="100" spans="1:5" ht="13.5" thickBot="1">
      <c r="A100" s="3"/>
      <c r="B100" s="21" t="s">
        <v>98</v>
      </c>
      <c r="C100" s="4" t="s">
        <v>63</v>
      </c>
      <c r="D100" s="3">
        <v>2260</v>
      </c>
      <c r="E100" s="9">
        <f>D100*3.15</f>
        <v>7119</v>
      </c>
    </row>
    <row r="101" spans="1:5" ht="13.5" thickBot="1">
      <c r="A101" s="4">
        <v>22</v>
      </c>
      <c r="B101" s="11" t="s">
        <v>31</v>
      </c>
      <c r="C101" s="3"/>
      <c r="D101" s="3"/>
      <c r="E101" s="10"/>
    </row>
    <row r="102" spans="1:5" ht="13.5" thickBot="1">
      <c r="A102" s="3"/>
      <c r="B102" s="6" t="s">
        <v>62</v>
      </c>
      <c r="C102" s="7" t="s">
        <v>63</v>
      </c>
      <c r="D102" s="3">
        <v>38</v>
      </c>
      <c r="E102" s="10">
        <v>16080</v>
      </c>
    </row>
    <row r="103" spans="1:5" ht="13.5" thickBot="1">
      <c r="A103" s="3"/>
      <c r="B103" s="21" t="s">
        <v>98</v>
      </c>
      <c r="C103" s="4" t="s">
        <v>63</v>
      </c>
      <c r="D103" s="3">
        <v>3277</v>
      </c>
      <c r="E103" s="9">
        <f>D103*3.14</f>
        <v>10289.78</v>
      </c>
    </row>
    <row r="104" spans="1:5" ht="13.5" thickBot="1">
      <c r="A104" s="4">
        <v>23</v>
      </c>
      <c r="B104" s="11" t="s">
        <v>32</v>
      </c>
      <c r="C104" s="3"/>
      <c r="D104" s="3"/>
      <c r="E104" s="10"/>
    </row>
    <row r="105" spans="1:5" ht="13.5" thickBot="1">
      <c r="A105" s="3"/>
      <c r="B105" s="6" t="s">
        <v>62</v>
      </c>
      <c r="C105" s="7" t="s">
        <v>63</v>
      </c>
      <c r="D105" s="3">
        <v>43.1</v>
      </c>
      <c r="E105" s="10">
        <v>20510</v>
      </c>
    </row>
    <row r="106" spans="1:5" ht="13.5" thickBot="1">
      <c r="A106" s="3"/>
      <c r="B106" s="3" t="s">
        <v>73</v>
      </c>
      <c r="C106" s="4" t="s">
        <v>59</v>
      </c>
      <c r="D106" s="3">
        <v>2</v>
      </c>
      <c r="E106" s="10">
        <v>17138.32</v>
      </c>
    </row>
    <row r="107" spans="1:5" ht="13.5" thickBot="1">
      <c r="A107" s="3"/>
      <c r="B107" s="21" t="s">
        <v>98</v>
      </c>
      <c r="C107" s="4" t="s">
        <v>63</v>
      </c>
      <c r="D107" s="3">
        <v>1092</v>
      </c>
      <c r="E107" s="9">
        <f>D107*3.15</f>
        <v>3439.7999999999997</v>
      </c>
    </row>
    <row r="108" spans="1:5" ht="13.5" thickBot="1">
      <c r="A108" s="4">
        <v>24</v>
      </c>
      <c r="B108" s="11" t="s">
        <v>33</v>
      </c>
      <c r="C108" s="3"/>
      <c r="D108" s="3"/>
      <c r="E108" s="10"/>
    </row>
    <row r="109" spans="1:5" ht="13.5" thickBot="1">
      <c r="A109" s="4"/>
      <c r="B109" s="6" t="s">
        <v>60</v>
      </c>
      <c r="C109" s="7" t="s">
        <v>61</v>
      </c>
      <c r="D109" s="3">
        <v>7</v>
      </c>
      <c r="E109" s="10">
        <f>7*390</f>
        <v>2730</v>
      </c>
    </row>
    <row r="110" spans="1:5" ht="13.5" thickBot="1">
      <c r="A110" s="3"/>
      <c r="B110" s="3" t="s">
        <v>73</v>
      </c>
      <c r="C110" s="4" t="s">
        <v>59</v>
      </c>
      <c r="D110" s="3">
        <v>2</v>
      </c>
      <c r="E110" s="10">
        <v>12208.28</v>
      </c>
    </row>
    <row r="111" spans="1:5" ht="13.5" thickBot="1">
      <c r="A111" s="3"/>
      <c r="B111" s="6" t="s">
        <v>67</v>
      </c>
      <c r="C111" s="4" t="s">
        <v>59</v>
      </c>
      <c r="D111" s="3">
        <v>3</v>
      </c>
      <c r="E111" s="10">
        <v>19034.73</v>
      </c>
    </row>
    <row r="112" spans="1:5" ht="13.5" thickBot="1">
      <c r="A112" s="3"/>
      <c r="B112" s="21" t="s">
        <v>98</v>
      </c>
      <c r="C112" s="4" t="s">
        <v>63</v>
      </c>
      <c r="D112" s="3">
        <v>1836</v>
      </c>
      <c r="E112" s="9">
        <f>D112*3.15</f>
        <v>5783.4</v>
      </c>
    </row>
    <row r="113" spans="1:5" ht="13.5" thickBot="1">
      <c r="A113" s="4">
        <v>25</v>
      </c>
      <c r="B113" s="11" t="s">
        <v>34</v>
      </c>
      <c r="C113" s="3"/>
      <c r="D113" s="3"/>
      <c r="E113" s="10"/>
    </row>
    <row r="114" spans="1:5" ht="13.5" thickBot="1">
      <c r="A114" s="3"/>
      <c r="B114" s="6" t="s">
        <v>60</v>
      </c>
      <c r="C114" s="7" t="s">
        <v>61</v>
      </c>
      <c r="D114" s="3">
        <v>52.3</v>
      </c>
      <c r="E114" s="10">
        <v>20500.509339999997</v>
      </c>
    </row>
    <row r="115" spans="1:5" ht="13.5" thickBot="1">
      <c r="A115" s="3"/>
      <c r="B115" s="6" t="s">
        <v>62</v>
      </c>
      <c r="C115" s="7" t="s">
        <v>63</v>
      </c>
      <c r="D115" s="3">
        <v>18</v>
      </c>
      <c r="E115" s="10">
        <v>4962</v>
      </c>
    </row>
    <row r="116" spans="1:5" ht="26.25" thickBot="1">
      <c r="A116" s="3"/>
      <c r="B116" s="21" t="s">
        <v>78</v>
      </c>
      <c r="C116" s="7" t="s">
        <v>65</v>
      </c>
      <c r="D116" s="3">
        <v>1</v>
      </c>
      <c r="E116" s="10">
        <v>6649.3</v>
      </c>
    </row>
    <row r="117" spans="1:5" ht="13.5" thickBot="1">
      <c r="A117" s="3"/>
      <c r="B117" s="21" t="s">
        <v>69</v>
      </c>
      <c r="C117" s="7" t="s">
        <v>63</v>
      </c>
      <c r="D117" s="3">
        <v>82.5</v>
      </c>
      <c r="E117" s="10">
        <v>91179.957</v>
      </c>
    </row>
    <row r="118" spans="1:5" ht="13.5" thickBot="1">
      <c r="A118" s="3"/>
      <c r="B118" s="21" t="s">
        <v>98</v>
      </c>
      <c r="C118" s="4" t="s">
        <v>63</v>
      </c>
      <c r="D118" s="3">
        <v>2378</v>
      </c>
      <c r="E118" s="9">
        <f>D118*3.15</f>
        <v>7490.7</v>
      </c>
    </row>
    <row r="119" spans="1:5" ht="13.5" thickBot="1">
      <c r="A119" s="4">
        <v>26</v>
      </c>
      <c r="B119" s="11" t="s">
        <v>35</v>
      </c>
      <c r="C119" s="3"/>
      <c r="D119" s="3"/>
      <c r="E119" s="10"/>
    </row>
    <row r="120" spans="1:5" ht="13.5" thickBot="1">
      <c r="A120" s="3"/>
      <c r="B120" s="6" t="s">
        <v>60</v>
      </c>
      <c r="C120" s="7" t="s">
        <v>61</v>
      </c>
      <c r="D120" s="3">
        <v>130</v>
      </c>
      <c r="E120" s="10">
        <v>50700.234000000004</v>
      </c>
    </row>
    <row r="121" spans="1:5" ht="13.5" thickBot="1">
      <c r="A121" s="3"/>
      <c r="B121" s="6" t="s">
        <v>62</v>
      </c>
      <c r="C121" s="7" t="s">
        <v>63</v>
      </c>
      <c r="D121" s="22">
        <v>75</v>
      </c>
      <c r="E121" s="23">
        <v>50516</v>
      </c>
    </row>
    <row r="122" spans="1:5" ht="13.5" thickBot="1">
      <c r="A122" s="3"/>
      <c r="B122" s="3" t="s">
        <v>79</v>
      </c>
      <c r="C122" s="4" t="s">
        <v>65</v>
      </c>
      <c r="D122" s="3">
        <v>1</v>
      </c>
      <c r="E122" s="10">
        <v>28800</v>
      </c>
    </row>
    <row r="123" spans="1:5" ht="13.5" thickBot="1">
      <c r="A123" s="3"/>
      <c r="B123" s="3" t="s">
        <v>73</v>
      </c>
      <c r="C123" s="4" t="s">
        <v>59</v>
      </c>
      <c r="D123" s="3">
        <v>1</v>
      </c>
      <c r="E123" s="10">
        <v>6104.14</v>
      </c>
    </row>
    <row r="124" spans="1:5" ht="13.5" thickBot="1">
      <c r="A124" s="3"/>
      <c r="B124" s="3" t="s">
        <v>68</v>
      </c>
      <c r="C124" s="4" t="s">
        <v>59</v>
      </c>
      <c r="D124" s="3">
        <v>1</v>
      </c>
      <c r="E124" s="10">
        <v>324690</v>
      </c>
    </row>
    <row r="125" spans="1:5" ht="13.5" thickBot="1">
      <c r="A125" s="3"/>
      <c r="B125" s="6" t="s">
        <v>80</v>
      </c>
      <c r="C125" s="7" t="s">
        <v>65</v>
      </c>
      <c r="D125" s="3">
        <v>4</v>
      </c>
      <c r="E125" s="10">
        <v>18593</v>
      </c>
    </row>
    <row r="126" spans="1:5" ht="13.5" thickBot="1">
      <c r="A126" s="3"/>
      <c r="B126" s="21" t="s">
        <v>98</v>
      </c>
      <c r="C126" s="4" t="s">
        <v>63</v>
      </c>
      <c r="D126" s="3">
        <v>2569</v>
      </c>
      <c r="E126" s="9">
        <f>D126*3.15</f>
        <v>8092.349999999999</v>
      </c>
    </row>
    <row r="127" spans="1:5" ht="13.5" thickBot="1">
      <c r="A127" s="3"/>
      <c r="B127" s="21" t="s">
        <v>101</v>
      </c>
      <c r="C127" s="4" t="s">
        <v>65</v>
      </c>
      <c r="D127" s="3">
        <v>2</v>
      </c>
      <c r="E127" s="9">
        <f>1180+35000</f>
        <v>36180</v>
      </c>
    </row>
    <row r="128" spans="1:5" ht="13.5" thickBot="1">
      <c r="A128" s="4">
        <v>27</v>
      </c>
      <c r="B128" s="11" t="s">
        <v>36</v>
      </c>
      <c r="C128" s="3"/>
      <c r="D128" s="3"/>
      <c r="E128" s="10"/>
    </row>
    <row r="129" spans="1:5" ht="13.5" thickBot="1">
      <c r="A129" s="3"/>
      <c r="B129" s="6" t="s">
        <v>62</v>
      </c>
      <c r="C129" s="7" t="s">
        <v>63</v>
      </c>
      <c r="D129" s="3">
        <v>66</v>
      </c>
      <c r="E129" s="10">
        <v>21833</v>
      </c>
    </row>
    <row r="130" spans="1:5" ht="13.5" thickBot="1">
      <c r="A130" s="3"/>
      <c r="B130" s="3" t="s">
        <v>69</v>
      </c>
      <c r="C130" s="4" t="s">
        <v>63</v>
      </c>
      <c r="D130" s="3">
        <v>38.02</v>
      </c>
      <c r="E130" s="10">
        <v>42020.14503200001</v>
      </c>
    </row>
    <row r="131" spans="1:5" ht="13.5" thickBot="1">
      <c r="A131" s="3"/>
      <c r="B131" s="21" t="s">
        <v>98</v>
      </c>
      <c r="C131" s="4" t="s">
        <v>63</v>
      </c>
      <c r="D131" s="3">
        <v>800</v>
      </c>
      <c r="E131" s="9">
        <f>D131*3.15</f>
        <v>2520</v>
      </c>
    </row>
    <row r="132" spans="1:5" ht="13.5" thickBot="1">
      <c r="A132" s="3"/>
      <c r="B132" s="21" t="s">
        <v>101</v>
      </c>
      <c r="C132" s="4" t="s">
        <v>65</v>
      </c>
      <c r="D132" s="3">
        <v>1</v>
      </c>
      <c r="E132" s="9">
        <f>54305.96-35000</f>
        <v>19305.96</v>
      </c>
    </row>
    <row r="133" spans="1:5" ht="13.5" thickBot="1">
      <c r="A133" s="4">
        <v>28</v>
      </c>
      <c r="B133" s="11" t="s">
        <v>37</v>
      </c>
      <c r="C133" s="3"/>
      <c r="D133" s="3"/>
      <c r="E133" s="10"/>
    </row>
    <row r="134" spans="1:5" ht="13.5" thickBot="1">
      <c r="A134" s="3"/>
      <c r="B134" s="6" t="s">
        <v>60</v>
      </c>
      <c r="C134" s="7" t="s">
        <v>61</v>
      </c>
      <c r="D134" s="3">
        <v>31.2</v>
      </c>
      <c r="E134" s="10">
        <v>12620.12832</v>
      </c>
    </row>
    <row r="135" spans="1:5" ht="13.5" thickBot="1">
      <c r="A135" s="3"/>
      <c r="B135" s="6" t="s">
        <v>62</v>
      </c>
      <c r="C135" s="7" t="s">
        <v>63</v>
      </c>
      <c r="D135" s="3">
        <v>33.5</v>
      </c>
      <c r="E135" s="10">
        <v>11082.15644</v>
      </c>
    </row>
    <row r="136" spans="1:5" ht="13.5" thickBot="1">
      <c r="A136" s="3"/>
      <c r="B136" s="3" t="s">
        <v>81</v>
      </c>
      <c r="C136" s="4" t="s">
        <v>59</v>
      </c>
      <c r="D136" s="3">
        <v>1</v>
      </c>
      <c r="E136" s="10">
        <v>27472</v>
      </c>
    </row>
    <row r="137" spans="1:5" ht="13.5" thickBot="1">
      <c r="A137" s="3"/>
      <c r="B137" s="6" t="s">
        <v>80</v>
      </c>
      <c r="C137" s="4" t="s">
        <v>59</v>
      </c>
      <c r="D137" s="3">
        <v>23</v>
      </c>
      <c r="E137" s="10">
        <v>86611.88200000001</v>
      </c>
    </row>
    <row r="138" spans="1:5" ht="13.5" thickBot="1">
      <c r="A138" s="3"/>
      <c r="B138" s="21" t="s">
        <v>98</v>
      </c>
      <c r="C138" s="4" t="s">
        <v>63</v>
      </c>
      <c r="D138" s="3">
        <v>2391</v>
      </c>
      <c r="E138" s="9">
        <f>D138*3.15</f>
        <v>7531.65</v>
      </c>
    </row>
    <row r="139" spans="1:5" ht="13.5" thickBot="1">
      <c r="A139" s="4">
        <v>29</v>
      </c>
      <c r="B139" s="11" t="s">
        <v>38</v>
      </c>
      <c r="C139" s="3"/>
      <c r="D139" s="3"/>
      <c r="E139" s="10"/>
    </row>
    <row r="140" spans="1:5" ht="13.5" thickBot="1">
      <c r="A140" s="3"/>
      <c r="B140" s="6" t="s">
        <v>60</v>
      </c>
      <c r="C140" s="7" t="s">
        <v>61</v>
      </c>
      <c r="D140" s="3">
        <v>31.7</v>
      </c>
      <c r="E140" s="10">
        <v>12563.978019999997</v>
      </c>
    </row>
    <row r="141" spans="1:5" ht="13.5" thickBot="1">
      <c r="A141" s="3"/>
      <c r="B141" s="6" t="s">
        <v>62</v>
      </c>
      <c r="C141" s="7" t="s">
        <v>63</v>
      </c>
      <c r="D141" s="3">
        <v>61.5</v>
      </c>
      <c r="E141" s="10">
        <v>20344.85436</v>
      </c>
    </row>
    <row r="142" spans="1:5" ht="13.5" thickBot="1">
      <c r="A142" s="3"/>
      <c r="B142" s="6" t="s">
        <v>80</v>
      </c>
      <c r="C142" s="4" t="s">
        <v>59</v>
      </c>
      <c r="D142" s="3">
        <v>33</v>
      </c>
      <c r="E142" s="10">
        <v>157163.2</v>
      </c>
    </row>
    <row r="143" spans="1:5" ht="13.5" thickBot="1">
      <c r="A143" s="3"/>
      <c r="B143" s="21" t="s">
        <v>98</v>
      </c>
      <c r="C143" s="4" t="s">
        <v>63</v>
      </c>
      <c r="D143" s="3">
        <v>1904</v>
      </c>
      <c r="E143" s="9">
        <f>D143*3.15</f>
        <v>5997.599999999999</v>
      </c>
    </row>
    <row r="144" spans="1:5" ht="13.5" thickBot="1">
      <c r="A144" s="4">
        <v>30</v>
      </c>
      <c r="B144" s="11" t="s">
        <v>39</v>
      </c>
      <c r="C144" s="3"/>
      <c r="D144" s="3"/>
      <c r="E144" s="10"/>
    </row>
    <row r="145" spans="1:5" ht="13.5" thickBot="1">
      <c r="A145" s="3"/>
      <c r="B145" s="6" t="s">
        <v>60</v>
      </c>
      <c r="C145" s="7" t="s">
        <v>61</v>
      </c>
      <c r="D145" s="3">
        <v>15.7</v>
      </c>
      <c r="E145" s="10">
        <v>6586.9193</v>
      </c>
    </row>
    <row r="146" spans="1:5" ht="13.5" thickBot="1">
      <c r="A146" s="3"/>
      <c r="B146" s="6" t="s">
        <v>62</v>
      </c>
      <c r="C146" s="7" t="s">
        <v>63</v>
      </c>
      <c r="D146" s="3">
        <v>10</v>
      </c>
      <c r="E146" s="10">
        <v>6008</v>
      </c>
    </row>
    <row r="147" spans="1:5" ht="13.5" thickBot="1">
      <c r="A147" s="3"/>
      <c r="B147" s="21" t="s">
        <v>98</v>
      </c>
      <c r="C147" s="4" t="s">
        <v>63</v>
      </c>
      <c r="D147" s="3">
        <v>2092</v>
      </c>
      <c r="E147" s="9">
        <f>D147*3.14</f>
        <v>6568.88</v>
      </c>
    </row>
    <row r="148" spans="1:5" ht="13.5" thickBot="1">
      <c r="A148" s="4">
        <v>31</v>
      </c>
      <c r="B148" s="11" t="s">
        <v>40</v>
      </c>
      <c r="C148" s="3"/>
      <c r="D148" s="3"/>
      <c r="E148" s="10"/>
    </row>
    <row r="149" spans="1:5" ht="13.5" thickBot="1">
      <c r="A149" s="3"/>
      <c r="B149" s="6" t="s">
        <v>60</v>
      </c>
      <c r="C149" s="7" t="s">
        <v>61</v>
      </c>
      <c r="D149" s="3">
        <f>87.4+8</f>
        <v>95.4</v>
      </c>
      <c r="E149" s="10">
        <f>34086.1573199999+390*8</f>
        <v>37206.1573199999</v>
      </c>
    </row>
    <row r="150" spans="1:5" ht="13.5" thickBot="1">
      <c r="A150" s="3"/>
      <c r="B150" s="21" t="s">
        <v>98</v>
      </c>
      <c r="C150" s="4" t="s">
        <v>63</v>
      </c>
      <c r="D150" s="3">
        <v>865</v>
      </c>
      <c r="E150" s="9">
        <f>D150*3.15</f>
        <v>2724.75</v>
      </c>
    </row>
    <row r="151" spans="1:5" ht="13.5" thickBot="1">
      <c r="A151" s="4">
        <v>32</v>
      </c>
      <c r="B151" s="11" t="s">
        <v>41</v>
      </c>
      <c r="C151" s="3"/>
      <c r="D151" s="3"/>
      <c r="E151" s="10"/>
    </row>
    <row r="152" spans="1:5" ht="13.5" thickBot="1">
      <c r="A152" s="3"/>
      <c r="B152" s="6" t="s">
        <v>60</v>
      </c>
      <c r="C152" s="7" t="s">
        <v>61</v>
      </c>
      <c r="D152" s="3">
        <v>7.2</v>
      </c>
      <c r="E152" s="10">
        <v>2808.01296</v>
      </c>
    </row>
    <row r="153" spans="1:5" ht="13.5" thickBot="1">
      <c r="A153" s="3"/>
      <c r="B153" s="21" t="s">
        <v>98</v>
      </c>
      <c r="C153" s="4" t="s">
        <v>63</v>
      </c>
      <c r="D153" s="3">
        <v>1172</v>
      </c>
      <c r="E153" s="9">
        <f>D153*3.15</f>
        <v>3691.7999999999997</v>
      </c>
    </row>
    <row r="154" spans="1:5" ht="13.5" thickBot="1">
      <c r="A154" s="4">
        <v>33</v>
      </c>
      <c r="B154" s="11" t="s">
        <v>42</v>
      </c>
      <c r="C154" s="3"/>
      <c r="D154" s="3"/>
      <c r="E154" s="10"/>
    </row>
    <row r="155" spans="1:5" ht="13.5" thickBot="1">
      <c r="A155" s="4"/>
      <c r="B155" s="6" t="s">
        <v>60</v>
      </c>
      <c r="C155" s="7" t="s">
        <v>61</v>
      </c>
      <c r="D155" s="3">
        <v>308.6</v>
      </c>
      <c r="E155" s="10">
        <f>308.6*390</f>
        <v>120354.00000000001</v>
      </c>
    </row>
    <row r="156" spans="1:5" ht="13.5" thickBot="1">
      <c r="A156" s="3"/>
      <c r="B156" s="6" t="s">
        <v>62</v>
      </c>
      <c r="C156" s="7" t="s">
        <v>63</v>
      </c>
      <c r="D156" s="3"/>
      <c r="E156" s="10"/>
    </row>
    <row r="157" spans="1:5" ht="13.5" thickBot="1">
      <c r="A157" s="3"/>
      <c r="B157" s="21" t="s">
        <v>98</v>
      </c>
      <c r="C157" s="4" t="s">
        <v>63</v>
      </c>
      <c r="D157" s="3">
        <v>1846</v>
      </c>
      <c r="E157" s="9">
        <f>D157*3.15</f>
        <v>5814.9</v>
      </c>
    </row>
    <row r="158" spans="1:5" ht="13.5" thickBot="1">
      <c r="A158" s="3"/>
      <c r="B158" s="21" t="s">
        <v>101</v>
      </c>
      <c r="C158" s="4" t="s">
        <v>65</v>
      </c>
      <c r="D158" s="3">
        <v>6</v>
      </c>
      <c r="E158" s="9">
        <v>8185.66</v>
      </c>
    </row>
    <row r="159" spans="1:5" ht="13.5" thickBot="1">
      <c r="A159" s="4">
        <v>34</v>
      </c>
      <c r="B159" s="11" t="s">
        <v>43</v>
      </c>
      <c r="C159" s="3"/>
      <c r="D159" s="3"/>
      <c r="E159" s="10"/>
    </row>
    <row r="160" spans="1:5" ht="13.5" thickBot="1">
      <c r="A160" s="3"/>
      <c r="B160" s="6" t="s">
        <v>60</v>
      </c>
      <c r="C160" s="7" t="s">
        <v>61</v>
      </c>
      <c r="D160" s="3">
        <f>25.1+405.4</f>
        <v>430.5</v>
      </c>
      <c r="E160" s="10">
        <f>10176.1135+390*405.4</f>
        <v>168282.1135</v>
      </c>
    </row>
    <row r="161" spans="1:5" ht="26.25" thickBot="1">
      <c r="A161" s="3"/>
      <c r="B161" s="21" t="s">
        <v>82</v>
      </c>
      <c r="C161" s="7" t="s">
        <v>59</v>
      </c>
      <c r="D161" s="3">
        <v>1</v>
      </c>
      <c r="E161" s="10">
        <v>6649.3</v>
      </c>
    </row>
    <row r="162" spans="1:5" ht="13.5" thickBot="1">
      <c r="A162" s="3"/>
      <c r="B162" s="3" t="s">
        <v>83</v>
      </c>
      <c r="C162" s="7" t="s">
        <v>59</v>
      </c>
      <c r="D162" s="3">
        <v>1</v>
      </c>
      <c r="E162" s="10">
        <v>86618</v>
      </c>
    </row>
    <row r="163" spans="1:5" ht="13.5" thickBot="1">
      <c r="A163" s="3"/>
      <c r="B163" s="21" t="s">
        <v>98</v>
      </c>
      <c r="C163" s="4" t="s">
        <v>63</v>
      </c>
      <c r="D163" s="3">
        <v>1120</v>
      </c>
      <c r="E163" s="9">
        <f>D163*3.15</f>
        <v>3528</v>
      </c>
    </row>
    <row r="164" spans="1:5" ht="13.5" thickBot="1">
      <c r="A164" s="3"/>
      <c r="B164" s="21" t="s">
        <v>101</v>
      </c>
      <c r="C164" s="4" t="s">
        <v>59</v>
      </c>
      <c r="D164" s="25">
        <v>4</v>
      </c>
      <c r="E164" s="26">
        <v>9534.4</v>
      </c>
    </row>
    <row r="165" spans="1:5" ht="13.5" thickBot="1">
      <c r="A165" s="4">
        <v>35</v>
      </c>
      <c r="B165" s="12" t="s">
        <v>44</v>
      </c>
      <c r="C165" s="3"/>
      <c r="D165" s="3"/>
      <c r="E165" s="10"/>
    </row>
    <row r="166" spans="1:5" ht="13.5" thickBot="1">
      <c r="A166" s="3"/>
      <c r="B166" s="3"/>
      <c r="C166" s="4" t="s">
        <v>59</v>
      </c>
      <c r="D166" s="3"/>
      <c r="E166" s="10"/>
    </row>
    <row r="167" spans="1:5" ht="13.5" thickBot="1">
      <c r="A167" s="4">
        <v>36</v>
      </c>
      <c r="B167" s="11" t="s">
        <v>45</v>
      </c>
      <c r="C167" s="3"/>
      <c r="D167" s="3"/>
      <c r="E167" s="10"/>
    </row>
    <row r="168" spans="1:5" ht="13.5" thickBot="1">
      <c r="A168" s="3"/>
      <c r="B168" s="6" t="s">
        <v>84</v>
      </c>
      <c r="C168" s="7" t="s">
        <v>63</v>
      </c>
      <c r="D168" s="3">
        <v>26</v>
      </c>
      <c r="E168" s="10">
        <v>8601.076640000001</v>
      </c>
    </row>
    <row r="169" spans="1:5" ht="13.5" thickBot="1">
      <c r="A169" s="3"/>
      <c r="B169" s="3" t="s">
        <v>80</v>
      </c>
      <c r="C169" s="4" t="s">
        <v>59</v>
      </c>
      <c r="D169" s="3">
        <v>1</v>
      </c>
      <c r="E169" s="10">
        <v>4648.4</v>
      </c>
    </row>
    <row r="170" spans="1:5" ht="13.5" thickBot="1">
      <c r="A170" s="3"/>
      <c r="B170" s="21" t="s">
        <v>98</v>
      </c>
      <c r="C170" s="4" t="s">
        <v>63</v>
      </c>
      <c r="D170" s="3">
        <v>1195</v>
      </c>
      <c r="E170" s="9">
        <f>D170*3.15</f>
        <v>3764.25</v>
      </c>
    </row>
    <row r="171" spans="1:5" ht="13.5" thickBot="1">
      <c r="A171" s="4">
        <v>37</v>
      </c>
      <c r="B171" s="11" t="s">
        <v>46</v>
      </c>
      <c r="C171" s="3"/>
      <c r="D171" s="3"/>
      <c r="E171" s="10"/>
    </row>
    <row r="172" spans="1:5" ht="13.5" thickBot="1">
      <c r="A172" s="3"/>
      <c r="B172" s="6" t="s">
        <v>60</v>
      </c>
      <c r="C172" s="7" t="s">
        <v>61</v>
      </c>
      <c r="D172" s="3">
        <f>128.2+5.5</f>
        <v>133.7</v>
      </c>
      <c r="E172" s="10">
        <f>50828.50708+390*5.5</f>
        <v>52973.50708</v>
      </c>
    </row>
    <row r="173" spans="1:5" ht="26.25" thickBot="1">
      <c r="A173" s="3"/>
      <c r="B173" s="21" t="s">
        <v>85</v>
      </c>
      <c r="C173" s="4" t="s">
        <v>59</v>
      </c>
      <c r="D173" s="3">
        <v>2</v>
      </c>
      <c r="E173" s="10">
        <v>13298.6</v>
      </c>
    </row>
    <row r="174" spans="1:5" ht="13.5" thickBot="1">
      <c r="A174" s="3"/>
      <c r="B174" s="21" t="s">
        <v>98</v>
      </c>
      <c r="C174" s="4" t="s">
        <v>63</v>
      </c>
      <c r="D174" s="3">
        <v>2460</v>
      </c>
      <c r="E174" s="9">
        <f>D174*3.14</f>
        <v>7724.400000000001</v>
      </c>
    </row>
    <row r="175" spans="1:5" ht="13.5" thickBot="1">
      <c r="A175" s="3"/>
      <c r="B175" s="21" t="s">
        <v>99</v>
      </c>
      <c r="C175" s="4" t="s">
        <v>59</v>
      </c>
      <c r="D175" s="3">
        <v>4</v>
      </c>
      <c r="E175" s="9">
        <f>D175*3250</f>
        <v>13000</v>
      </c>
    </row>
    <row r="176" spans="1:5" ht="13.5" thickBot="1">
      <c r="A176" s="4">
        <v>38</v>
      </c>
      <c r="B176" s="11" t="s">
        <v>47</v>
      </c>
      <c r="C176" s="3"/>
      <c r="D176" s="3"/>
      <c r="E176" s="10"/>
    </row>
    <row r="177" spans="1:5" ht="13.5" thickBot="1">
      <c r="A177" s="3"/>
      <c r="B177" s="6" t="s">
        <v>60</v>
      </c>
      <c r="C177" s="7" t="s">
        <v>61</v>
      </c>
      <c r="D177" s="3">
        <v>138.2</v>
      </c>
      <c r="E177" s="10">
        <v>53898.248759999995</v>
      </c>
    </row>
    <row r="178" spans="1:5" ht="13.5" thickBot="1">
      <c r="A178" s="3"/>
      <c r="B178" s="6" t="s">
        <v>62</v>
      </c>
      <c r="C178" s="7" t="s">
        <v>63</v>
      </c>
      <c r="D178" s="3"/>
      <c r="E178" s="10"/>
    </row>
    <row r="179" spans="1:5" ht="26.25" thickBot="1">
      <c r="A179" s="3"/>
      <c r="B179" s="21" t="s">
        <v>86</v>
      </c>
      <c r="C179" s="4" t="s">
        <v>59</v>
      </c>
      <c r="D179" s="3">
        <v>2</v>
      </c>
      <c r="E179" s="10">
        <v>13298.6</v>
      </c>
    </row>
    <row r="180" spans="1:5" ht="13.5" thickBot="1">
      <c r="A180" s="3"/>
      <c r="B180" s="21" t="s">
        <v>98</v>
      </c>
      <c r="C180" s="4" t="s">
        <v>63</v>
      </c>
      <c r="D180" s="3">
        <v>1996</v>
      </c>
      <c r="E180" s="9">
        <f>D180*3.15</f>
        <v>6287.4</v>
      </c>
    </row>
    <row r="181" spans="1:5" ht="13.5" thickBot="1">
      <c r="A181" s="3"/>
      <c r="B181" s="21" t="s">
        <v>99</v>
      </c>
      <c r="C181" s="4" t="s">
        <v>59</v>
      </c>
      <c r="D181" s="3">
        <v>3</v>
      </c>
      <c r="E181" s="9">
        <f>D181*3250</f>
        <v>9750</v>
      </c>
    </row>
    <row r="182" spans="1:5" ht="13.5" thickBot="1">
      <c r="A182" s="4">
        <v>39</v>
      </c>
      <c r="B182" s="11" t="s">
        <v>48</v>
      </c>
      <c r="C182" s="3"/>
      <c r="D182" s="3"/>
      <c r="E182" s="10"/>
    </row>
    <row r="183" spans="1:5" ht="13.5" thickBot="1">
      <c r="A183" s="3"/>
      <c r="B183" s="6" t="s">
        <v>62</v>
      </c>
      <c r="C183" s="7" t="s">
        <v>63</v>
      </c>
      <c r="D183" s="3">
        <v>38</v>
      </c>
      <c r="E183" s="10">
        <v>12571</v>
      </c>
    </row>
    <row r="184" spans="1:5" ht="26.25" thickBot="1">
      <c r="A184" s="3"/>
      <c r="B184" s="21" t="s">
        <v>87</v>
      </c>
      <c r="C184" s="4" t="s">
        <v>59</v>
      </c>
      <c r="D184" s="3">
        <v>2</v>
      </c>
      <c r="E184" s="10">
        <v>13298.6</v>
      </c>
    </row>
    <row r="185" spans="1:5" ht="13.5" thickBot="1">
      <c r="A185" s="3"/>
      <c r="B185" s="21" t="s">
        <v>98</v>
      </c>
      <c r="C185" s="4" t="s">
        <v>63</v>
      </c>
      <c r="D185" s="3">
        <v>2730</v>
      </c>
      <c r="E185" s="9">
        <f>D185*3.14</f>
        <v>8572.2</v>
      </c>
    </row>
    <row r="186" spans="1:5" ht="13.5" thickBot="1">
      <c r="A186" s="3"/>
      <c r="B186" s="21" t="s">
        <v>99</v>
      </c>
      <c r="C186" s="4" t="s">
        <v>59</v>
      </c>
      <c r="D186" s="3">
        <v>4</v>
      </c>
      <c r="E186" s="9">
        <f>D186*3250</f>
        <v>13000</v>
      </c>
    </row>
    <row r="187" spans="1:5" ht="13.5" thickBot="1">
      <c r="A187" s="4">
        <v>40</v>
      </c>
      <c r="B187" s="11" t="s">
        <v>49</v>
      </c>
      <c r="C187" s="3"/>
      <c r="D187" s="3"/>
      <c r="E187" s="10"/>
    </row>
    <row r="188" spans="1:5" ht="13.5" thickBot="1">
      <c r="A188" s="3"/>
      <c r="B188" s="6" t="s">
        <v>60</v>
      </c>
      <c r="C188" s="7" t="s">
        <v>61</v>
      </c>
      <c r="D188" s="3">
        <v>12.3</v>
      </c>
      <c r="E188" s="10">
        <v>5160.4527</v>
      </c>
    </row>
    <row r="189" spans="1:5" ht="13.5" thickBot="1">
      <c r="A189" s="3"/>
      <c r="B189" s="21" t="s">
        <v>98</v>
      </c>
      <c r="C189" s="4" t="s">
        <v>63</v>
      </c>
      <c r="D189" s="3">
        <v>2439</v>
      </c>
      <c r="E189" s="9">
        <f>D189*3.15</f>
        <v>7682.849999999999</v>
      </c>
    </row>
    <row r="190" spans="1:5" ht="13.5" thickBot="1">
      <c r="A190" s="4">
        <v>41</v>
      </c>
      <c r="B190" s="11" t="s">
        <v>50</v>
      </c>
      <c r="C190" s="3"/>
      <c r="D190" s="3"/>
      <c r="E190" s="10"/>
    </row>
    <row r="191" spans="1:5" ht="13.5" thickBot="1">
      <c r="A191" s="3"/>
      <c r="B191" s="6" t="s">
        <v>60</v>
      </c>
      <c r="C191" s="7" t="s">
        <v>61</v>
      </c>
      <c r="D191" s="3">
        <f>85.4+2.5</f>
        <v>87.9</v>
      </c>
      <c r="E191" s="10">
        <f>33306+390*2.5</f>
        <v>34281</v>
      </c>
    </row>
    <row r="192" spans="1:5" ht="13.5" thickBot="1">
      <c r="A192" s="3"/>
      <c r="B192" s="6" t="s">
        <v>62</v>
      </c>
      <c r="C192" s="7" t="s">
        <v>63</v>
      </c>
      <c r="D192" s="3">
        <v>71</v>
      </c>
      <c r="E192" s="10">
        <v>30372</v>
      </c>
    </row>
    <row r="193" spans="1:5" ht="26.25" thickBot="1">
      <c r="A193" s="3"/>
      <c r="B193" s="21" t="s">
        <v>88</v>
      </c>
      <c r="C193" s="4" t="s">
        <v>59</v>
      </c>
      <c r="D193" s="3">
        <v>2</v>
      </c>
      <c r="E193" s="10">
        <v>13298.6</v>
      </c>
    </row>
    <row r="194" spans="1:5" ht="13.5" thickBot="1">
      <c r="A194" s="3"/>
      <c r="B194" s="21" t="s">
        <v>98</v>
      </c>
      <c r="C194" s="4" t="s">
        <v>63</v>
      </c>
      <c r="D194" s="3">
        <v>3132</v>
      </c>
      <c r="E194" s="9">
        <f>D194*3.14</f>
        <v>9834.48</v>
      </c>
    </row>
    <row r="195" spans="1:5" ht="13.5" thickBot="1">
      <c r="A195" s="3"/>
      <c r="B195" s="21" t="s">
        <v>99</v>
      </c>
      <c r="C195" s="4" t="s">
        <v>59</v>
      </c>
      <c r="D195" s="3">
        <v>4</v>
      </c>
      <c r="E195" s="9">
        <f>D195*3250</f>
        <v>13000</v>
      </c>
    </row>
    <row r="196" spans="1:5" ht="13.5" thickBot="1">
      <c r="A196" s="4">
        <v>42</v>
      </c>
      <c r="B196" s="11" t="s">
        <v>51</v>
      </c>
      <c r="C196" s="3"/>
      <c r="D196" s="3"/>
      <c r="E196" s="10"/>
    </row>
    <row r="197" spans="1:5" ht="13.5" thickBot="1">
      <c r="A197" s="3"/>
      <c r="B197" s="6" t="s">
        <v>60</v>
      </c>
      <c r="C197" s="7" t="s">
        <v>61</v>
      </c>
      <c r="D197" s="3">
        <v>8</v>
      </c>
      <c r="E197" s="10">
        <v>3120.0143999999996</v>
      </c>
    </row>
    <row r="198" spans="1:5" ht="13.5" thickBot="1">
      <c r="A198" s="3"/>
      <c r="B198" s="6" t="s">
        <v>62</v>
      </c>
      <c r="C198" s="7" t="s">
        <v>63</v>
      </c>
      <c r="D198" s="3">
        <v>60.2</v>
      </c>
      <c r="E198" s="10">
        <v>24639</v>
      </c>
    </row>
    <row r="199" spans="1:5" ht="26.25" thickBot="1">
      <c r="A199" s="3"/>
      <c r="B199" s="21" t="s">
        <v>87</v>
      </c>
      <c r="C199" s="4" t="s">
        <v>59</v>
      </c>
      <c r="D199" s="3">
        <v>2</v>
      </c>
      <c r="E199" s="10">
        <v>13298.6</v>
      </c>
    </row>
    <row r="200" spans="1:5" ht="13.5" thickBot="1">
      <c r="A200" s="3"/>
      <c r="B200" s="21" t="s">
        <v>98</v>
      </c>
      <c r="C200" s="4" t="s">
        <v>63</v>
      </c>
      <c r="D200" s="3">
        <v>2755</v>
      </c>
      <c r="E200" s="9">
        <f>D200*3.14</f>
        <v>8650.7</v>
      </c>
    </row>
    <row r="201" spans="1:5" ht="13.5" thickBot="1">
      <c r="A201" s="3"/>
      <c r="B201" s="21" t="s">
        <v>99</v>
      </c>
      <c r="C201" s="4" t="s">
        <v>59</v>
      </c>
      <c r="D201" s="3">
        <v>4</v>
      </c>
      <c r="E201" s="9">
        <f>D201*3250</f>
        <v>13000</v>
      </c>
    </row>
    <row r="202" spans="1:5" ht="13.5" thickBot="1">
      <c r="A202" s="4">
        <v>43</v>
      </c>
      <c r="B202" s="11" t="s">
        <v>52</v>
      </c>
      <c r="C202" s="3"/>
      <c r="D202" s="3"/>
      <c r="E202" s="10"/>
    </row>
    <row r="203" spans="1:5" ht="13.5" thickBot="1">
      <c r="A203" s="3"/>
      <c r="B203" s="3" t="s">
        <v>69</v>
      </c>
      <c r="C203" s="4" t="s">
        <v>63</v>
      </c>
      <c r="D203" s="3">
        <v>22.97</v>
      </c>
      <c r="E203" s="10">
        <v>25386.710451999996</v>
      </c>
    </row>
    <row r="204" spans="1:5" ht="13.5" thickBot="1">
      <c r="A204" s="3"/>
      <c r="B204" s="21" t="s">
        <v>98</v>
      </c>
      <c r="C204" s="4" t="s">
        <v>63</v>
      </c>
      <c r="D204" s="3">
        <v>411</v>
      </c>
      <c r="E204" s="9">
        <f>D204*3.14</f>
        <v>1290.54</v>
      </c>
    </row>
    <row r="205" spans="1:5" ht="13.5" thickBot="1">
      <c r="A205" s="4">
        <v>44</v>
      </c>
      <c r="B205" s="11" t="s">
        <v>53</v>
      </c>
      <c r="C205" s="3"/>
      <c r="D205" s="3"/>
      <c r="E205" s="10"/>
    </row>
    <row r="206" spans="1:5" ht="13.5" thickBot="1">
      <c r="A206" s="3"/>
      <c r="B206" s="6" t="s">
        <v>60</v>
      </c>
      <c r="C206" s="7" t="s">
        <v>61</v>
      </c>
      <c r="D206" s="3">
        <v>40</v>
      </c>
      <c r="E206" s="10">
        <v>15836.449599999998</v>
      </c>
    </row>
    <row r="207" spans="1:5" ht="13.5" thickBot="1">
      <c r="A207" s="3"/>
      <c r="B207" s="6" t="s">
        <v>62</v>
      </c>
      <c r="C207" s="7" t="s">
        <v>63</v>
      </c>
      <c r="D207" s="3">
        <v>30.5</v>
      </c>
      <c r="E207" s="10">
        <v>18825</v>
      </c>
    </row>
    <row r="208" spans="1:5" ht="13.5" thickBot="1">
      <c r="A208" s="3"/>
      <c r="B208" s="3" t="s">
        <v>73</v>
      </c>
      <c r="C208" s="4" t="s">
        <v>59</v>
      </c>
      <c r="D208" s="3">
        <v>1</v>
      </c>
      <c r="E208" s="10">
        <v>6104.14</v>
      </c>
    </row>
    <row r="209" spans="1:5" ht="13.5" thickBot="1">
      <c r="A209" s="3"/>
      <c r="B209" s="21" t="s">
        <v>98</v>
      </c>
      <c r="C209" s="4" t="s">
        <v>63</v>
      </c>
      <c r="D209" s="3">
        <v>1695</v>
      </c>
      <c r="E209" s="9">
        <f>D209*3.15</f>
        <v>5339.25</v>
      </c>
    </row>
    <row r="210" spans="1:5" ht="13.5" thickBot="1">
      <c r="A210" s="4">
        <v>45</v>
      </c>
      <c r="B210" s="11" t="s">
        <v>54</v>
      </c>
      <c r="C210" s="3"/>
      <c r="D210" s="3"/>
      <c r="E210" s="10"/>
    </row>
    <row r="211" spans="1:5" ht="13.5" thickBot="1">
      <c r="A211" s="3"/>
      <c r="B211" s="6" t="s">
        <v>60</v>
      </c>
      <c r="C211" s="7" t="s">
        <v>61</v>
      </c>
      <c r="D211" s="3">
        <v>38.8</v>
      </c>
      <c r="E211" s="10">
        <v>15672.783599999999</v>
      </c>
    </row>
    <row r="212" spans="1:5" ht="13.5" thickBot="1">
      <c r="A212" s="3"/>
      <c r="B212" s="6" t="s">
        <v>62</v>
      </c>
      <c r="C212" s="7" t="s">
        <v>63</v>
      </c>
      <c r="D212" s="3">
        <v>28</v>
      </c>
      <c r="E212" s="10">
        <v>9367</v>
      </c>
    </row>
    <row r="213" spans="1:5" ht="13.5" thickBot="1">
      <c r="A213" s="3"/>
      <c r="B213" s="3" t="s">
        <v>89</v>
      </c>
      <c r="C213" s="4" t="s">
        <v>59</v>
      </c>
      <c r="D213" s="3">
        <v>3</v>
      </c>
      <c r="E213" s="10">
        <v>48348</v>
      </c>
    </row>
    <row r="214" spans="1:5" ht="26.25" thickBot="1">
      <c r="A214" s="3"/>
      <c r="B214" s="21" t="s">
        <v>91</v>
      </c>
      <c r="C214" s="4" t="s">
        <v>59</v>
      </c>
      <c r="D214" s="3">
        <v>2</v>
      </c>
      <c r="E214" s="10">
        <v>37620</v>
      </c>
    </row>
    <row r="215" spans="1:5" ht="13.5" thickBot="1">
      <c r="A215" s="3"/>
      <c r="B215" s="21" t="s">
        <v>98</v>
      </c>
      <c r="C215" s="4" t="s">
        <v>63</v>
      </c>
      <c r="D215" s="3">
        <v>490</v>
      </c>
      <c r="E215" s="9">
        <f>D215*3.15</f>
        <v>1543.5</v>
      </c>
    </row>
    <row r="216" spans="1:5" ht="13.5" thickBot="1">
      <c r="A216" s="4">
        <v>46</v>
      </c>
      <c r="B216" s="11" t="s">
        <v>55</v>
      </c>
      <c r="C216" s="3"/>
      <c r="D216" s="3"/>
      <c r="E216" s="10"/>
    </row>
    <row r="217" spans="1:5" ht="13.5" thickBot="1">
      <c r="A217" s="3"/>
      <c r="B217" s="6" t="s">
        <v>60</v>
      </c>
      <c r="C217" s="7" t="s">
        <v>61</v>
      </c>
      <c r="D217" s="3">
        <v>185.6</v>
      </c>
      <c r="E217" s="10">
        <v>74884.0272</v>
      </c>
    </row>
    <row r="218" spans="1:5" ht="13.5" thickBot="1">
      <c r="A218" s="3"/>
      <c r="B218" s="6" t="s">
        <v>62</v>
      </c>
      <c r="C218" s="7" t="s">
        <v>63</v>
      </c>
      <c r="D218" s="3"/>
      <c r="E218" s="10"/>
    </row>
    <row r="219" spans="1:5" ht="13.5" thickBot="1">
      <c r="A219" s="3"/>
      <c r="B219" s="3" t="s">
        <v>90</v>
      </c>
      <c r="C219" s="4" t="s">
        <v>59</v>
      </c>
      <c r="D219" s="3">
        <v>1</v>
      </c>
      <c r="E219" s="10">
        <v>15410</v>
      </c>
    </row>
    <row r="220" spans="1:5" ht="13.5" thickBot="1">
      <c r="A220" s="3"/>
      <c r="B220" s="21" t="s">
        <v>98</v>
      </c>
      <c r="C220" s="4" t="s">
        <v>63</v>
      </c>
      <c r="D220" s="3">
        <v>1145</v>
      </c>
      <c r="E220" s="9">
        <f>D220*3.15</f>
        <v>3606.75</v>
      </c>
    </row>
    <row r="221" spans="1:5" ht="13.5" thickBot="1">
      <c r="A221" s="4">
        <v>47</v>
      </c>
      <c r="B221" s="11" t="s">
        <v>56</v>
      </c>
      <c r="C221" s="3"/>
      <c r="D221" s="3"/>
      <c r="E221" s="10"/>
    </row>
    <row r="222" spans="1:5" ht="13.5" thickBot="1">
      <c r="A222" s="3"/>
      <c r="B222" s="6" t="s">
        <v>60</v>
      </c>
      <c r="C222" s="7" t="s">
        <v>61</v>
      </c>
      <c r="D222" s="3">
        <v>200.8</v>
      </c>
      <c r="E222" s="10">
        <v>81216.8512</v>
      </c>
    </row>
    <row r="223" spans="1:5" ht="13.5" thickBot="1">
      <c r="A223" s="3"/>
      <c r="B223" s="6" t="s">
        <v>62</v>
      </c>
      <c r="C223" s="7" t="s">
        <v>63</v>
      </c>
      <c r="D223" s="3">
        <v>46</v>
      </c>
      <c r="E223" s="10">
        <v>24873</v>
      </c>
    </row>
    <row r="224" spans="1:5" ht="13.5" thickBot="1">
      <c r="A224" s="3"/>
      <c r="B224" s="3" t="s">
        <v>73</v>
      </c>
      <c r="C224" s="4" t="s">
        <v>59</v>
      </c>
      <c r="D224" s="3">
        <v>1</v>
      </c>
      <c r="E224" s="10">
        <v>8569.16</v>
      </c>
    </row>
    <row r="225" spans="1:5" ht="13.5" thickBot="1">
      <c r="A225" s="3"/>
      <c r="B225" s="3" t="s">
        <v>92</v>
      </c>
      <c r="C225" s="4" t="s">
        <v>59</v>
      </c>
      <c r="D225" s="3">
        <v>1</v>
      </c>
      <c r="E225" s="10">
        <v>16116.44</v>
      </c>
    </row>
    <row r="226" spans="1:5" ht="13.5" thickBot="1">
      <c r="A226" s="3"/>
      <c r="B226" s="21" t="s">
        <v>98</v>
      </c>
      <c r="C226" s="4" t="s">
        <v>63</v>
      </c>
      <c r="D226" s="3">
        <v>262</v>
      </c>
      <c r="E226" s="9">
        <f>D226*3.15</f>
        <v>825.3</v>
      </c>
    </row>
    <row r="227" spans="1:5" ht="13.5" thickBot="1">
      <c r="A227" s="4">
        <v>48</v>
      </c>
      <c r="B227" s="11" t="s">
        <v>57</v>
      </c>
      <c r="C227" s="3"/>
      <c r="D227" s="3"/>
      <c r="E227" s="10"/>
    </row>
    <row r="228" spans="1:5" ht="13.5" thickBot="1">
      <c r="A228" s="3"/>
      <c r="B228" s="6" t="s">
        <v>60</v>
      </c>
      <c r="C228" s="7" t="s">
        <v>61</v>
      </c>
      <c r="D228" s="3">
        <v>49.3</v>
      </c>
      <c r="E228" s="10">
        <v>19892</v>
      </c>
    </row>
    <row r="229" spans="1:5" ht="13.5" thickBot="1">
      <c r="A229" s="3"/>
      <c r="B229" s="6" t="s">
        <v>62</v>
      </c>
      <c r="C229" s="7" t="s">
        <v>63</v>
      </c>
      <c r="D229" s="3">
        <v>50</v>
      </c>
      <c r="E229" s="10">
        <v>21939</v>
      </c>
    </row>
    <row r="230" spans="1:5" ht="13.5" thickBot="1">
      <c r="A230" s="3"/>
      <c r="B230" s="21" t="s">
        <v>98</v>
      </c>
      <c r="C230" s="4" t="s">
        <v>63</v>
      </c>
      <c r="D230" s="3">
        <v>1233</v>
      </c>
      <c r="E230" s="9">
        <f>D230*3.14</f>
        <v>3871.6200000000003</v>
      </c>
    </row>
    <row r="231" spans="1:5" ht="13.5" thickBot="1">
      <c r="A231" s="4">
        <v>49</v>
      </c>
      <c r="B231" s="11" t="s">
        <v>58</v>
      </c>
      <c r="C231" s="3"/>
      <c r="D231" s="3"/>
      <c r="E231" s="10"/>
    </row>
    <row r="232" spans="1:5" ht="13.5" thickBot="1">
      <c r="A232" s="3"/>
      <c r="B232" s="6" t="s">
        <v>62</v>
      </c>
      <c r="C232" s="7" t="s">
        <v>63</v>
      </c>
      <c r="D232" s="3"/>
      <c r="E232" s="10"/>
    </row>
    <row r="233" spans="1:5" ht="26.25" thickBot="1">
      <c r="A233" s="3"/>
      <c r="B233" s="21" t="s">
        <v>93</v>
      </c>
      <c r="C233" s="4" t="s">
        <v>59</v>
      </c>
      <c r="D233" s="3">
        <v>1</v>
      </c>
      <c r="E233" s="10">
        <v>246400</v>
      </c>
    </row>
    <row r="234" spans="1:5" ht="26.25" thickBot="1">
      <c r="A234" s="3"/>
      <c r="B234" s="21" t="s">
        <v>94</v>
      </c>
      <c r="C234" s="4" t="s">
        <v>59</v>
      </c>
      <c r="D234" s="3">
        <v>1</v>
      </c>
      <c r="E234" s="10">
        <v>12082</v>
      </c>
    </row>
    <row r="235" spans="1:5" ht="13.5" thickBot="1">
      <c r="A235" s="3"/>
      <c r="B235" s="21" t="s">
        <v>98</v>
      </c>
      <c r="C235" s="4" t="s">
        <v>63</v>
      </c>
      <c r="D235" s="3">
        <v>1194</v>
      </c>
      <c r="E235" s="9">
        <v>3752</v>
      </c>
    </row>
    <row r="236" spans="1:5" ht="13.5" thickBot="1">
      <c r="A236" s="3"/>
      <c r="B236" s="21" t="s">
        <v>101</v>
      </c>
      <c r="C236" s="4" t="s">
        <v>65</v>
      </c>
      <c r="D236" s="3">
        <v>1</v>
      </c>
      <c r="E236" s="10">
        <v>1405.38</v>
      </c>
    </row>
    <row r="237" spans="1:5" ht="13.5" thickBot="1">
      <c r="A237" s="3"/>
      <c r="B237" s="21"/>
      <c r="C237" s="4"/>
      <c r="D237" s="3"/>
      <c r="E237" s="10"/>
    </row>
  </sheetData>
  <sheetProtection/>
  <mergeCells count="4">
    <mergeCell ref="B4:B6"/>
    <mergeCell ref="C4:C6"/>
    <mergeCell ref="A1:E1"/>
    <mergeCell ref="A2:E2"/>
  </mergeCells>
  <printOptions/>
  <pageMargins left="0.75" right="0.75" top="0.5" bottom="0.17" header="0.5" footer="0.17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8"/>
  <sheetViews>
    <sheetView tabSelected="1" zoomScale="145" zoomScaleNormal="145" zoomScalePageLayoutView="0" workbookViewId="0" topLeftCell="A1">
      <selection activeCell="A1" sqref="A1:E1"/>
    </sheetView>
  </sheetViews>
  <sheetFormatPr defaultColWidth="9.00390625" defaultRowHeight="12.75"/>
  <cols>
    <col min="1" max="1" width="4.00390625" style="0" customWidth="1"/>
    <col min="2" max="2" width="37.25390625" style="0" customWidth="1"/>
    <col min="3" max="3" width="7.75390625" style="0" customWidth="1"/>
    <col min="4" max="4" width="10.75390625" style="0" customWidth="1"/>
    <col min="5" max="5" width="19.875" style="0" customWidth="1"/>
  </cols>
  <sheetData>
    <row r="1" spans="1:5" ht="46.5" customHeight="1">
      <c r="A1" s="74" t="s">
        <v>189</v>
      </c>
      <c r="B1" s="74"/>
      <c r="C1" s="74"/>
      <c r="D1" s="74"/>
      <c r="E1" s="74"/>
    </row>
    <row r="2" spans="1:5" ht="12" customHeight="1" thickBot="1">
      <c r="A2" s="75"/>
      <c r="B2" s="75"/>
      <c r="C2" s="75"/>
      <c r="D2" s="75"/>
      <c r="E2" s="75"/>
    </row>
    <row r="3" spans="1:5" ht="12.75">
      <c r="A3" s="13" t="s">
        <v>0</v>
      </c>
      <c r="B3" s="71" t="s">
        <v>2</v>
      </c>
      <c r="C3" s="71" t="s">
        <v>3</v>
      </c>
      <c r="D3" s="14" t="s">
        <v>4</v>
      </c>
      <c r="E3" s="1" t="s">
        <v>7</v>
      </c>
    </row>
    <row r="4" spans="1:5" ht="12.75">
      <c r="A4" s="2" t="s">
        <v>1</v>
      </c>
      <c r="B4" s="72"/>
      <c r="C4" s="72"/>
      <c r="D4" s="15" t="s">
        <v>5</v>
      </c>
      <c r="E4" s="16" t="s">
        <v>8</v>
      </c>
    </row>
    <row r="5" spans="1:5" ht="23.25" customHeight="1" thickBot="1">
      <c r="A5" s="17"/>
      <c r="B5" s="73"/>
      <c r="C5" s="73"/>
      <c r="D5" s="18" t="s">
        <v>6</v>
      </c>
      <c r="E5" s="19" t="s">
        <v>9</v>
      </c>
    </row>
    <row r="6" spans="1:5" ht="13.5" thickBot="1">
      <c r="A6" s="4">
        <v>1</v>
      </c>
      <c r="B6" s="11" t="s">
        <v>10</v>
      </c>
      <c r="C6" s="4"/>
      <c r="D6" s="4"/>
      <c r="E6" s="8"/>
    </row>
    <row r="7" spans="1:6" ht="13.5" thickBot="1">
      <c r="A7" s="3"/>
      <c r="B7" s="6" t="s">
        <v>60</v>
      </c>
      <c r="C7" s="50" t="s">
        <v>100</v>
      </c>
      <c r="D7" s="7">
        <v>72</v>
      </c>
      <c r="E7" s="44">
        <v>30960</v>
      </c>
      <c r="F7" s="32"/>
    </row>
    <row r="8" spans="1:6" ht="13.5" thickBot="1">
      <c r="A8" s="3"/>
      <c r="B8" s="6" t="s">
        <v>62</v>
      </c>
      <c r="C8" s="50" t="s">
        <v>63</v>
      </c>
      <c r="D8" s="7">
        <v>70</v>
      </c>
      <c r="E8" s="44">
        <v>29554.28</v>
      </c>
      <c r="F8" s="32"/>
    </row>
    <row r="9" spans="1:6" ht="13.5" thickBot="1">
      <c r="A9" s="3"/>
      <c r="B9" s="28" t="s">
        <v>108</v>
      </c>
      <c r="C9" s="7" t="s">
        <v>63</v>
      </c>
      <c r="D9" s="35">
        <v>7.27</v>
      </c>
      <c r="E9" s="44">
        <v>6688.24</v>
      </c>
      <c r="F9" s="32"/>
    </row>
    <row r="10" spans="1:6" ht="13.5" thickBot="1">
      <c r="A10" s="3"/>
      <c r="B10" s="20" t="s">
        <v>69</v>
      </c>
      <c r="C10" s="7" t="s">
        <v>63</v>
      </c>
      <c r="D10" s="35">
        <v>17.6</v>
      </c>
      <c r="E10" s="44">
        <v>27224.74</v>
      </c>
      <c r="F10" s="32"/>
    </row>
    <row r="11" spans="1:6" ht="13.5" thickBot="1">
      <c r="A11" s="3"/>
      <c r="B11" s="20" t="s">
        <v>132</v>
      </c>
      <c r="C11" s="7" t="s">
        <v>65</v>
      </c>
      <c r="D11" s="35">
        <v>4</v>
      </c>
      <c r="E11" s="44">
        <f>3665.95+1325.85</f>
        <v>4991.799999999999</v>
      </c>
      <c r="F11" s="32"/>
    </row>
    <row r="12" spans="1:6" ht="24.75" thickBot="1">
      <c r="A12" s="3"/>
      <c r="B12" s="20" t="s">
        <v>109</v>
      </c>
      <c r="C12" s="7" t="s">
        <v>65</v>
      </c>
      <c r="D12" s="35">
        <v>8</v>
      </c>
      <c r="E12" s="44">
        <v>18176.44</v>
      </c>
      <c r="F12" s="32"/>
    </row>
    <row r="13" spans="1:6" ht="13.5" thickBot="1">
      <c r="A13" s="3"/>
      <c r="B13" s="20" t="s">
        <v>110</v>
      </c>
      <c r="C13" s="7" t="s">
        <v>65</v>
      </c>
      <c r="D13" s="35">
        <v>2</v>
      </c>
      <c r="E13" s="44">
        <v>22521.27</v>
      </c>
      <c r="F13" s="32"/>
    </row>
    <row r="14" spans="1:6" ht="13.5" thickBot="1">
      <c r="A14" s="3"/>
      <c r="B14" s="20" t="s">
        <v>111</v>
      </c>
      <c r="C14" s="7" t="s">
        <v>65</v>
      </c>
      <c r="D14" s="35">
        <v>2</v>
      </c>
      <c r="E14" s="44">
        <v>5435.17</v>
      </c>
      <c r="F14" s="32"/>
    </row>
    <row r="15" spans="1:5" ht="13.5" thickBot="1">
      <c r="A15" s="4">
        <v>2</v>
      </c>
      <c r="B15" s="27" t="s">
        <v>11</v>
      </c>
      <c r="C15" s="7"/>
      <c r="D15" s="7"/>
      <c r="E15" s="45"/>
    </row>
    <row r="16" spans="1:6" ht="30" customHeight="1" thickBot="1">
      <c r="A16" s="4"/>
      <c r="B16" s="20" t="s">
        <v>112</v>
      </c>
      <c r="C16" s="50" t="s">
        <v>63</v>
      </c>
      <c r="D16" s="7">
        <v>19.24</v>
      </c>
      <c r="E16" s="44">
        <v>38503.4</v>
      </c>
      <c r="F16" s="32"/>
    </row>
    <row r="17" spans="1:6" ht="24.75" thickBot="1">
      <c r="A17" s="3"/>
      <c r="B17" s="28" t="s">
        <v>113</v>
      </c>
      <c r="C17" s="7" t="s">
        <v>65</v>
      </c>
      <c r="D17" s="7">
        <v>1</v>
      </c>
      <c r="E17" s="44">
        <v>18448.12</v>
      </c>
      <c r="F17" s="32"/>
    </row>
    <row r="18" spans="1:6" ht="13.5" thickBot="1">
      <c r="A18" s="3"/>
      <c r="B18" s="20" t="s">
        <v>114</v>
      </c>
      <c r="C18" s="7" t="s">
        <v>65</v>
      </c>
      <c r="D18" s="35">
        <v>1</v>
      </c>
      <c r="E18" s="44">
        <v>12700.34</v>
      </c>
      <c r="F18" s="32"/>
    </row>
    <row r="19" spans="1:5" ht="13.5" thickBot="1">
      <c r="A19" s="4">
        <v>3</v>
      </c>
      <c r="B19" s="11" t="s">
        <v>12</v>
      </c>
      <c r="C19" s="4"/>
      <c r="D19" s="4"/>
      <c r="E19" s="45"/>
    </row>
    <row r="20" spans="1:6" ht="24.75" thickBot="1">
      <c r="A20" s="3"/>
      <c r="B20" s="28" t="s">
        <v>115</v>
      </c>
      <c r="C20" s="7" t="s">
        <v>63</v>
      </c>
      <c r="D20" s="7">
        <v>14.53</v>
      </c>
      <c r="E20" s="45">
        <v>13376.48</v>
      </c>
      <c r="F20" s="32"/>
    </row>
    <row r="21" spans="1:6" ht="13.5" thickBot="1">
      <c r="A21" s="3"/>
      <c r="B21" s="20" t="s">
        <v>114</v>
      </c>
      <c r="C21" s="7" t="s">
        <v>65</v>
      </c>
      <c r="D21" s="7">
        <v>2</v>
      </c>
      <c r="E21" s="44">
        <v>25400.68</v>
      </c>
      <c r="F21" s="32"/>
    </row>
    <row r="22" spans="1:6" ht="13.5" thickBot="1">
      <c r="A22" s="3"/>
      <c r="B22" s="20" t="s">
        <v>133</v>
      </c>
      <c r="C22" s="7" t="s">
        <v>65</v>
      </c>
      <c r="D22" s="7">
        <v>5</v>
      </c>
      <c r="E22" s="44">
        <v>6629.04</v>
      </c>
      <c r="F22" s="32"/>
    </row>
    <row r="23" spans="1:6" ht="13.5" thickBot="1">
      <c r="A23" s="3"/>
      <c r="B23" s="20" t="s">
        <v>110</v>
      </c>
      <c r="C23" s="7" t="s">
        <v>65</v>
      </c>
      <c r="D23" s="35">
        <v>2</v>
      </c>
      <c r="E23" s="44">
        <v>22521.27</v>
      </c>
      <c r="F23" s="32"/>
    </row>
    <row r="24" spans="1:6" ht="13.5" thickBot="1">
      <c r="A24" s="3"/>
      <c r="B24" s="20" t="s">
        <v>111</v>
      </c>
      <c r="C24" s="7" t="s">
        <v>65</v>
      </c>
      <c r="D24" s="35">
        <v>2</v>
      </c>
      <c r="E24" s="44">
        <v>5435.17</v>
      </c>
      <c r="F24" s="32"/>
    </row>
    <row r="25" spans="1:5" ht="13.5" thickBot="1">
      <c r="A25" s="4">
        <v>4</v>
      </c>
      <c r="B25" s="11" t="s">
        <v>13</v>
      </c>
      <c r="C25" s="4"/>
      <c r="D25" s="4"/>
      <c r="E25" s="45"/>
    </row>
    <row r="26" spans="1:6" ht="13.5" thickBot="1">
      <c r="A26" s="4"/>
      <c r="B26" s="6" t="s">
        <v>60</v>
      </c>
      <c r="C26" s="7" t="s">
        <v>61</v>
      </c>
      <c r="D26" s="7">
        <v>54.5</v>
      </c>
      <c r="E26" s="45">
        <v>23435</v>
      </c>
      <c r="F26" s="32"/>
    </row>
    <row r="27" spans="1:6" ht="13.5" thickBot="1">
      <c r="A27" s="3"/>
      <c r="B27" s="20" t="s">
        <v>69</v>
      </c>
      <c r="C27" s="7" t="s">
        <v>63</v>
      </c>
      <c r="D27" s="35">
        <v>21.6</v>
      </c>
      <c r="E27" s="44">
        <v>33412.18</v>
      </c>
      <c r="F27" s="32"/>
    </row>
    <row r="28" spans="1:6" ht="24.75" thickBot="1">
      <c r="A28" s="3"/>
      <c r="B28" s="20" t="s">
        <v>134</v>
      </c>
      <c r="C28" s="7" t="s">
        <v>65</v>
      </c>
      <c r="D28" s="35">
        <f>6+3+5</f>
        <v>14</v>
      </c>
      <c r="E28" s="44">
        <f>7940.64+3663.5+6629.04</f>
        <v>18233.18</v>
      </c>
      <c r="F28" s="32"/>
    </row>
    <row r="29" spans="1:6" ht="13.5" thickBot="1">
      <c r="A29" s="3"/>
      <c r="B29" s="20" t="s">
        <v>110</v>
      </c>
      <c r="C29" s="7" t="s">
        <v>65</v>
      </c>
      <c r="D29" s="35">
        <v>2</v>
      </c>
      <c r="E29" s="44">
        <v>22521.27</v>
      </c>
      <c r="F29" s="32"/>
    </row>
    <row r="30" spans="1:6" ht="13.5" thickBot="1">
      <c r="A30" s="3"/>
      <c r="B30" s="20" t="s">
        <v>111</v>
      </c>
      <c r="C30" s="7" t="s">
        <v>65</v>
      </c>
      <c r="D30" s="35">
        <v>2</v>
      </c>
      <c r="E30" s="44">
        <v>5435.17</v>
      </c>
      <c r="F30" s="32"/>
    </row>
    <row r="31" spans="1:5" ht="13.5" thickBot="1">
      <c r="A31" s="4">
        <v>5</v>
      </c>
      <c r="B31" s="11" t="s">
        <v>14</v>
      </c>
      <c r="C31" s="4"/>
      <c r="D31" s="4"/>
      <c r="E31" s="45"/>
    </row>
    <row r="32" spans="1:7" ht="13.5" thickBot="1">
      <c r="A32" s="3"/>
      <c r="B32" s="6" t="s">
        <v>60</v>
      </c>
      <c r="C32" s="7" t="s">
        <v>61</v>
      </c>
      <c r="D32" s="7">
        <v>80</v>
      </c>
      <c r="E32" s="45">
        <v>34400</v>
      </c>
      <c r="F32" s="32"/>
      <c r="G32" s="32"/>
    </row>
    <row r="33" spans="1:7" ht="13.5" thickBot="1">
      <c r="A33" s="3"/>
      <c r="B33" s="6" t="s">
        <v>116</v>
      </c>
      <c r="C33" s="7" t="s">
        <v>63</v>
      </c>
      <c r="D33" s="7">
        <v>14</v>
      </c>
      <c r="E33" s="45">
        <v>16046.82</v>
      </c>
      <c r="F33" s="32"/>
      <c r="G33" s="32"/>
    </row>
    <row r="34" spans="1:6" ht="13.5" thickBot="1">
      <c r="A34" s="3"/>
      <c r="B34" s="6" t="s">
        <v>69</v>
      </c>
      <c r="C34" s="7" t="s">
        <v>63</v>
      </c>
      <c r="D34" s="7">
        <v>11.2</v>
      </c>
      <c r="E34" s="45">
        <v>17324.83</v>
      </c>
      <c r="F34" s="32"/>
    </row>
    <row r="35" spans="1:7" ht="13.5" thickBot="1">
      <c r="A35" s="3"/>
      <c r="B35" s="6" t="s">
        <v>117</v>
      </c>
      <c r="C35" s="7" t="s">
        <v>65</v>
      </c>
      <c r="D35" s="7">
        <v>1</v>
      </c>
      <c r="E35" s="45">
        <v>13546.4</v>
      </c>
      <c r="F35" s="32"/>
      <c r="G35" s="32"/>
    </row>
    <row r="36" spans="1:7" ht="13.5" thickBot="1">
      <c r="A36" s="3"/>
      <c r="B36" s="20" t="s">
        <v>135</v>
      </c>
      <c r="C36" s="7" t="s">
        <v>65</v>
      </c>
      <c r="D36" s="7">
        <v>4</v>
      </c>
      <c r="E36" s="45">
        <f>2651.6+2651.6</f>
        <v>5303.2</v>
      </c>
      <c r="F36" s="32"/>
      <c r="G36" s="32"/>
    </row>
    <row r="37" spans="1:6" ht="36.75" customHeight="1" thickBot="1">
      <c r="A37" s="3"/>
      <c r="B37" s="20" t="s">
        <v>158</v>
      </c>
      <c r="C37" s="7" t="s">
        <v>65</v>
      </c>
      <c r="D37" s="7">
        <v>3</v>
      </c>
      <c r="E37" s="45">
        <v>19649.478</v>
      </c>
      <c r="F37" s="32"/>
    </row>
    <row r="38" spans="1:6" ht="13.5" thickBot="1">
      <c r="A38" s="3"/>
      <c r="B38" s="20" t="s">
        <v>111</v>
      </c>
      <c r="C38" s="7" t="s">
        <v>65</v>
      </c>
      <c r="D38" s="7">
        <v>3</v>
      </c>
      <c r="E38" s="45">
        <v>5496.29</v>
      </c>
      <c r="F38" s="32"/>
    </row>
    <row r="39" spans="1:5" ht="13.5" thickBot="1">
      <c r="A39" s="4">
        <v>6</v>
      </c>
      <c r="B39" s="11" t="s">
        <v>15</v>
      </c>
      <c r="C39" s="4"/>
      <c r="D39" s="4"/>
      <c r="E39" s="45"/>
    </row>
    <row r="40" spans="1:6" ht="13.5" thickBot="1">
      <c r="A40" s="3"/>
      <c r="B40" s="6" t="s">
        <v>60</v>
      </c>
      <c r="C40" s="7" t="s">
        <v>61</v>
      </c>
      <c r="D40" s="7">
        <v>185</v>
      </c>
      <c r="E40" s="45">
        <v>79550</v>
      </c>
      <c r="F40" s="32"/>
    </row>
    <row r="41" spans="1:6" ht="13.5" thickBot="1">
      <c r="A41" s="3"/>
      <c r="B41" s="6" t="s">
        <v>118</v>
      </c>
      <c r="C41" s="7" t="s">
        <v>63</v>
      </c>
      <c r="D41" s="7">
        <v>15</v>
      </c>
      <c r="E41" s="45">
        <v>20504.86</v>
      </c>
      <c r="F41" s="32"/>
    </row>
    <row r="42" spans="1:6" ht="13.5" thickBot="1">
      <c r="A42" s="3"/>
      <c r="B42" s="6" t="s">
        <v>69</v>
      </c>
      <c r="C42" s="7" t="s">
        <v>63</v>
      </c>
      <c r="D42" s="7">
        <v>31.4</v>
      </c>
      <c r="E42" s="45">
        <v>48571.4</v>
      </c>
      <c r="F42" s="32"/>
    </row>
    <row r="43" spans="1:6" ht="14.25" customHeight="1" thickBot="1">
      <c r="A43" s="3"/>
      <c r="B43" s="20" t="s">
        <v>136</v>
      </c>
      <c r="C43" s="7" t="s">
        <v>65</v>
      </c>
      <c r="D43" s="7">
        <f>2+4</f>
        <v>6</v>
      </c>
      <c r="E43" s="45">
        <f>1712.43+1326.32+5303.23</f>
        <v>8341.98</v>
      </c>
      <c r="F43" s="32"/>
    </row>
    <row r="44" spans="1:6" ht="24.75" thickBot="1">
      <c r="A44" s="3"/>
      <c r="B44" s="20" t="s">
        <v>158</v>
      </c>
      <c r="C44" s="7" t="s">
        <v>65</v>
      </c>
      <c r="D44" s="7">
        <v>3</v>
      </c>
      <c r="E44" s="45">
        <v>19649.478</v>
      </c>
      <c r="F44" s="32"/>
    </row>
    <row r="45" spans="1:6" ht="13.5" thickBot="1">
      <c r="A45" s="3"/>
      <c r="B45" s="20" t="s">
        <v>111</v>
      </c>
      <c r="C45" s="7" t="s">
        <v>65</v>
      </c>
      <c r="D45" s="7">
        <v>3</v>
      </c>
      <c r="E45" s="45">
        <v>5496.29</v>
      </c>
      <c r="F45" s="32"/>
    </row>
    <row r="46" spans="1:5" ht="13.5" thickBot="1">
      <c r="A46" s="4">
        <v>7</v>
      </c>
      <c r="B46" s="11" t="s">
        <v>16</v>
      </c>
      <c r="C46" s="4"/>
      <c r="D46" s="4"/>
      <c r="E46" s="45"/>
    </row>
    <row r="47" spans="1:6" ht="24.75" thickBot="1">
      <c r="A47" s="4"/>
      <c r="B47" s="28" t="s">
        <v>119</v>
      </c>
      <c r="C47" s="7" t="s">
        <v>63</v>
      </c>
      <c r="D47" s="7">
        <v>78</v>
      </c>
      <c r="E47" s="45">
        <v>62865.68</v>
      </c>
      <c r="F47" s="32"/>
    </row>
    <row r="48" spans="1:6" ht="13.5" thickBot="1">
      <c r="A48" s="4"/>
      <c r="B48" s="20" t="s">
        <v>110</v>
      </c>
      <c r="C48" s="7" t="s">
        <v>65</v>
      </c>
      <c r="D48" s="35">
        <v>2</v>
      </c>
      <c r="E48" s="44">
        <v>22521.27</v>
      </c>
      <c r="F48" s="32"/>
    </row>
    <row r="49" spans="1:6" ht="13.5" thickBot="1">
      <c r="A49" s="4"/>
      <c r="B49" s="20" t="s">
        <v>111</v>
      </c>
      <c r="C49" s="7" t="s">
        <v>65</v>
      </c>
      <c r="D49" s="35">
        <v>2</v>
      </c>
      <c r="E49" s="44">
        <v>5435.17</v>
      </c>
      <c r="F49" s="32"/>
    </row>
    <row r="50" spans="1:5" ht="13.5" thickBot="1">
      <c r="A50" s="4">
        <v>8</v>
      </c>
      <c r="B50" s="11" t="s">
        <v>17</v>
      </c>
      <c r="C50" s="4"/>
      <c r="D50" s="4"/>
      <c r="E50" s="45"/>
    </row>
    <row r="51" spans="1:6" ht="13.5" thickBot="1">
      <c r="A51" s="4"/>
      <c r="B51" s="6" t="s">
        <v>120</v>
      </c>
      <c r="C51" s="7" t="s">
        <v>65</v>
      </c>
      <c r="D51" s="4">
        <v>4</v>
      </c>
      <c r="E51" s="45">
        <v>6246.92</v>
      </c>
      <c r="F51" s="32"/>
    </row>
    <row r="52" spans="1:6" ht="13.5" thickBot="1">
      <c r="A52" s="4"/>
      <c r="B52" s="20" t="s">
        <v>110</v>
      </c>
      <c r="C52" s="7" t="s">
        <v>65</v>
      </c>
      <c r="D52" s="35">
        <v>2</v>
      </c>
      <c r="E52" s="44">
        <v>22521.27</v>
      </c>
      <c r="F52" s="32"/>
    </row>
    <row r="53" spans="1:6" ht="13.5" thickBot="1">
      <c r="A53" s="4"/>
      <c r="B53" s="20" t="s">
        <v>111</v>
      </c>
      <c r="C53" s="7" t="s">
        <v>65</v>
      </c>
      <c r="D53" s="35">
        <v>2</v>
      </c>
      <c r="E53" s="44">
        <v>5435.17</v>
      </c>
      <c r="F53" s="32"/>
    </row>
    <row r="54" spans="1:5" ht="13.5" thickBot="1">
      <c r="A54" s="4">
        <v>9</v>
      </c>
      <c r="B54" s="11" t="s">
        <v>18</v>
      </c>
      <c r="C54" s="4"/>
      <c r="D54" s="4"/>
      <c r="E54" s="45"/>
    </row>
    <row r="55" spans="1:6" ht="24.75" thickBot="1">
      <c r="A55" s="3"/>
      <c r="B55" s="28" t="s">
        <v>121</v>
      </c>
      <c r="C55" s="7" t="s">
        <v>63</v>
      </c>
      <c r="D55" s="4">
        <v>48.75</v>
      </c>
      <c r="E55" s="45">
        <v>37552.32</v>
      </c>
      <c r="F55" s="32"/>
    </row>
    <row r="56" spans="1:6" ht="13.5" thickBot="1">
      <c r="A56" s="3"/>
      <c r="B56" s="20" t="s">
        <v>110</v>
      </c>
      <c r="C56" s="7" t="s">
        <v>65</v>
      </c>
      <c r="D56" s="35">
        <v>2</v>
      </c>
      <c r="E56" s="44">
        <v>22521.27</v>
      </c>
      <c r="F56" s="32"/>
    </row>
    <row r="57" spans="1:6" ht="13.5" thickBot="1">
      <c r="A57" s="3"/>
      <c r="B57" s="20" t="s">
        <v>111</v>
      </c>
      <c r="C57" s="7" t="s">
        <v>65</v>
      </c>
      <c r="D57" s="42">
        <v>2</v>
      </c>
      <c r="E57" s="43">
        <v>5435.17</v>
      </c>
      <c r="F57" s="32"/>
    </row>
    <row r="58" spans="1:5" ht="13.5" thickBot="1">
      <c r="A58" s="4">
        <v>10</v>
      </c>
      <c r="B58" s="11" t="s">
        <v>19</v>
      </c>
      <c r="C58" s="4"/>
      <c r="D58" s="4"/>
      <c r="E58" s="45"/>
    </row>
    <row r="59" spans="1:5" ht="13.5" thickBot="1">
      <c r="A59" s="4"/>
      <c r="B59" s="33"/>
      <c r="C59" s="46"/>
      <c r="D59" s="46"/>
      <c r="E59" s="44"/>
    </row>
    <row r="60" spans="1:5" ht="13.5" thickBot="1">
      <c r="A60" s="4">
        <v>11</v>
      </c>
      <c r="B60" s="11" t="s">
        <v>20</v>
      </c>
      <c r="C60" s="4"/>
      <c r="D60" s="4"/>
      <c r="E60" s="45"/>
    </row>
    <row r="61" spans="1:6" ht="13.5" thickBot="1">
      <c r="A61" s="4"/>
      <c r="B61" s="6" t="s">
        <v>60</v>
      </c>
      <c r="C61" s="4" t="s">
        <v>102</v>
      </c>
      <c r="D61" s="4">
        <v>56.4</v>
      </c>
      <c r="E61" s="45">
        <v>24252</v>
      </c>
      <c r="F61" s="32"/>
    </row>
    <row r="62" spans="1:6" ht="24.75" thickBot="1">
      <c r="A62" s="4"/>
      <c r="B62" s="20" t="s">
        <v>134</v>
      </c>
      <c r="C62" s="4" t="s">
        <v>65</v>
      </c>
      <c r="D62" s="4">
        <f>9+1+6</f>
        <v>16</v>
      </c>
      <c r="E62" s="45">
        <f>7940.64+1221.17+11932.27</f>
        <v>21094.08</v>
      </c>
      <c r="F62" s="32"/>
    </row>
    <row r="63" spans="1:6" ht="13.5" thickBot="1">
      <c r="A63" s="4"/>
      <c r="B63" s="20" t="s">
        <v>114</v>
      </c>
      <c r="C63" s="4" t="s">
        <v>65</v>
      </c>
      <c r="D63" s="4">
        <v>2</v>
      </c>
      <c r="E63" s="45">
        <v>25400.68</v>
      </c>
      <c r="F63" s="32"/>
    </row>
    <row r="64" spans="1:6" ht="13.5" thickBot="1">
      <c r="A64" s="4"/>
      <c r="B64" s="20" t="s">
        <v>123</v>
      </c>
      <c r="C64" s="4" t="s">
        <v>65</v>
      </c>
      <c r="D64" s="4">
        <v>1</v>
      </c>
      <c r="E64" s="45">
        <v>14976.17</v>
      </c>
      <c r="F64" s="32"/>
    </row>
    <row r="65" spans="1:6" ht="13.5" thickBot="1">
      <c r="A65" s="4"/>
      <c r="B65" s="6" t="s">
        <v>124</v>
      </c>
      <c r="C65" s="4" t="s">
        <v>65</v>
      </c>
      <c r="D65" s="4">
        <v>1</v>
      </c>
      <c r="E65" s="45">
        <v>166496.82</v>
      </c>
      <c r="F65" s="32"/>
    </row>
    <row r="66" spans="1:6" ht="13.5" thickBot="1">
      <c r="A66" s="4"/>
      <c r="B66" s="6" t="s">
        <v>122</v>
      </c>
      <c r="C66" s="7" t="s">
        <v>65</v>
      </c>
      <c r="D66" s="4">
        <v>2</v>
      </c>
      <c r="E66" s="45">
        <v>3232.02</v>
      </c>
      <c r="F66" s="32"/>
    </row>
    <row r="67" spans="1:6" ht="13.5" thickBot="1">
      <c r="A67" s="4"/>
      <c r="B67" s="20" t="s">
        <v>110</v>
      </c>
      <c r="C67" s="7" t="s">
        <v>65</v>
      </c>
      <c r="D67" s="35">
        <v>2</v>
      </c>
      <c r="E67" s="44">
        <v>22521.27</v>
      </c>
      <c r="F67" s="32"/>
    </row>
    <row r="68" spans="1:6" ht="13.5" thickBot="1">
      <c r="A68" s="4"/>
      <c r="B68" s="20" t="s">
        <v>111</v>
      </c>
      <c r="C68" s="7" t="s">
        <v>65</v>
      </c>
      <c r="D68" s="42">
        <v>2</v>
      </c>
      <c r="E68" s="43">
        <v>5435.17</v>
      </c>
      <c r="F68" s="32"/>
    </row>
    <row r="69" spans="1:5" ht="13.5" thickBot="1">
      <c r="A69" s="4">
        <v>12</v>
      </c>
      <c r="B69" s="11" t="s">
        <v>21</v>
      </c>
      <c r="C69" s="4"/>
      <c r="D69" s="4"/>
      <c r="E69" s="45"/>
    </row>
    <row r="70" spans="1:6" ht="13.5" thickBot="1">
      <c r="A70" s="3"/>
      <c r="B70" s="6" t="s">
        <v>60</v>
      </c>
      <c r="C70" s="4" t="s">
        <v>102</v>
      </c>
      <c r="D70" s="46">
        <v>59.6</v>
      </c>
      <c r="E70" s="47">
        <v>25628</v>
      </c>
      <c r="F70" s="32"/>
    </row>
    <row r="71" spans="1:6" ht="13.5" thickBot="1">
      <c r="A71" s="3"/>
      <c r="B71" s="28" t="s">
        <v>108</v>
      </c>
      <c r="C71" s="4" t="s">
        <v>63</v>
      </c>
      <c r="D71" s="46">
        <v>10.2</v>
      </c>
      <c r="E71" s="47">
        <v>8901.92</v>
      </c>
      <c r="F71" s="32"/>
    </row>
    <row r="72" spans="1:6" ht="13.5" thickBot="1">
      <c r="A72" s="3"/>
      <c r="B72" s="20" t="s">
        <v>110</v>
      </c>
      <c r="C72" s="7" t="s">
        <v>65</v>
      </c>
      <c r="D72" s="35">
        <v>2</v>
      </c>
      <c r="E72" s="44">
        <v>22521.27</v>
      </c>
      <c r="F72" s="32"/>
    </row>
    <row r="73" spans="1:6" ht="13.5" thickBot="1">
      <c r="A73" s="3"/>
      <c r="B73" s="20" t="s">
        <v>111</v>
      </c>
      <c r="C73" s="7" t="s">
        <v>65</v>
      </c>
      <c r="D73" s="42">
        <v>2</v>
      </c>
      <c r="E73" s="43">
        <v>5435.17</v>
      </c>
      <c r="F73" s="32"/>
    </row>
    <row r="74" spans="1:5" ht="13.5" thickBot="1">
      <c r="A74" s="4">
        <v>13</v>
      </c>
      <c r="B74" s="11" t="s">
        <v>22</v>
      </c>
      <c r="C74" s="4"/>
      <c r="D74" s="4"/>
      <c r="E74" s="45"/>
    </row>
    <row r="75" spans="1:6" ht="13.5" thickBot="1">
      <c r="A75" s="4"/>
      <c r="B75" s="6" t="s">
        <v>60</v>
      </c>
      <c r="C75" s="4" t="s">
        <v>102</v>
      </c>
      <c r="D75" s="4">
        <v>6.75</v>
      </c>
      <c r="E75" s="45">
        <v>2902.5</v>
      </c>
      <c r="F75" s="32"/>
    </row>
    <row r="76" spans="1:6" ht="13.5" thickBot="1">
      <c r="A76" s="4"/>
      <c r="B76" s="29" t="s">
        <v>62</v>
      </c>
      <c r="C76" s="4" t="s">
        <v>63</v>
      </c>
      <c r="D76" s="4">
        <v>15</v>
      </c>
      <c r="E76" s="45">
        <v>9228.78</v>
      </c>
      <c r="F76" s="32"/>
    </row>
    <row r="77" spans="1:6" ht="13.5" thickBot="1">
      <c r="A77" s="4"/>
      <c r="B77" s="36" t="s">
        <v>69</v>
      </c>
      <c r="C77" s="4" t="s">
        <v>63</v>
      </c>
      <c r="D77" s="4">
        <v>10.2</v>
      </c>
      <c r="E77" s="45">
        <v>15777.97</v>
      </c>
      <c r="F77" s="32"/>
    </row>
    <row r="78" spans="1:6" ht="13.5" thickBot="1">
      <c r="A78" s="4"/>
      <c r="B78" s="36" t="s">
        <v>67</v>
      </c>
      <c r="C78" s="4" t="s">
        <v>65</v>
      </c>
      <c r="D78" s="4">
        <v>7</v>
      </c>
      <c r="E78" s="45">
        <v>43405.89</v>
      </c>
      <c r="F78" s="32"/>
    </row>
    <row r="79" spans="1:6" ht="13.5" thickBot="1">
      <c r="A79" s="4"/>
      <c r="B79" s="36" t="s">
        <v>125</v>
      </c>
      <c r="C79" s="4" t="s">
        <v>65</v>
      </c>
      <c r="D79" s="4">
        <v>1</v>
      </c>
      <c r="E79" s="45">
        <v>14604.86</v>
      </c>
      <c r="F79" s="32"/>
    </row>
    <row r="80" spans="1:6" ht="13.5" thickBot="1">
      <c r="A80" s="4"/>
      <c r="B80" s="36" t="s">
        <v>126</v>
      </c>
      <c r="C80" s="4" t="s">
        <v>65</v>
      </c>
      <c r="D80" s="4">
        <v>1</v>
      </c>
      <c r="E80" s="45">
        <v>13161.72</v>
      </c>
      <c r="F80" s="32"/>
    </row>
    <row r="81" spans="1:6" ht="24.75" thickBot="1">
      <c r="A81" s="4"/>
      <c r="B81" s="20" t="s">
        <v>159</v>
      </c>
      <c r="C81" s="7" t="s">
        <v>65</v>
      </c>
      <c r="D81" s="35">
        <v>4</v>
      </c>
      <c r="E81" s="44">
        <v>26199.3</v>
      </c>
      <c r="F81" s="32"/>
    </row>
    <row r="82" spans="1:6" ht="13.5" thickBot="1">
      <c r="A82" s="3"/>
      <c r="B82" s="20" t="s">
        <v>111</v>
      </c>
      <c r="C82" s="7" t="s">
        <v>65</v>
      </c>
      <c r="D82" s="42">
        <v>4</v>
      </c>
      <c r="E82" s="43">
        <v>7328.39</v>
      </c>
      <c r="F82" s="32"/>
    </row>
    <row r="83" spans="1:5" ht="13.5" thickBot="1">
      <c r="A83" s="4">
        <v>14</v>
      </c>
      <c r="B83" s="11" t="s">
        <v>23</v>
      </c>
      <c r="C83" s="4"/>
      <c r="D83" s="4"/>
      <c r="E83" s="45"/>
    </row>
    <row r="84" spans="1:6" ht="13.5" thickBot="1">
      <c r="A84" s="3"/>
      <c r="B84" s="28" t="s">
        <v>108</v>
      </c>
      <c r="C84" s="4" t="s">
        <v>63</v>
      </c>
      <c r="D84" s="46">
        <v>8.1</v>
      </c>
      <c r="E84" s="47">
        <v>7318.36</v>
      </c>
      <c r="F84" s="32"/>
    </row>
    <row r="85" spans="1:6" ht="13.5" thickBot="1">
      <c r="A85" s="3"/>
      <c r="B85" s="20" t="s">
        <v>110</v>
      </c>
      <c r="C85" s="7" t="s">
        <v>65</v>
      </c>
      <c r="D85" s="35">
        <v>2</v>
      </c>
      <c r="E85" s="44">
        <v>22521.27</v>
      </c>
      <c r="F85" s="32"/>
    </row>
    <row r="86" spans="1:6" ht="13.5" thickBot="1">
      <c r="A86" s="3"/>
      <c r="B86" s="20" t="s">
        <v>111</v>
      </c>
      <c r="C86" s="7" t="s">
        <v>65</v>
      </c>
      <c r="D86" s="42">
        <v>2</v>
      </c>
      <c r="E86" s="43">
        <v>5435.17</v>
      </c>
      <c r="F86" s="32"/>
    </row>
    <row r="87" spans="1:5" ht="13.5" thickBot="1">
      <c r="A87" s="4">
        <v>15</v>
      </c>
      <c r="B87" s="11" t="s">
        <v>24</v>
      </c>
      <c r="C87" s="4"/>
      <c r="D87" s="4"/>
      <c r="E87" s="45"/>
    </row>
    <row r="88" spans="1:6" ht="24.75" thickBot="1">
      <c r="A88" s="4"/>
      <c r="B88" s="28" t="s">
        <v>127</v>
      </c>
      <c r="C88" s="4" t="s">
        <v>63</v>
      </c>
      <c r="D88" s="4">
        <v>48.75</v>
      </c>
      <c r="E88" s="45">
        <v>38675.68</v>
      </c>
      <c r="F88" s="32"/>
    </row>
    <row r="89" spans="1:6" ht="20.25" customHeight="1" thickBot="1">
      <c r="A89" s="4"/>
      <c r="B89" s="34" t="s">
        <v>137</v>
      </c>
      <c r="C89" s="7" t="s">
        <v>65</v>
      </c>
      <c r="D89" s="4">
        <v>9</v>
      </c>
      <c r="E89" s="45">
        <v>10990.49</v>
      </c>
      <c r="F89" s="32"/>
    </row>
    <row r="90" spans="1:5" ht="13.5" thickBot="1">
      <c r="A90" s="4">
        <v>16</v>
      </c>
      <c r="B90" s="11" t="s">
        <v>25</v>
      </c>
      <c r="C90" s="4"/>
      <c r="D90" s="4"/>
      <c r="E90" s="45"/>
    </row>
    <row r="91" spans="1:6" ht="13.5" thickBot="1">
      <c r="A91" s="4"/>
      <c r="B91" s="6" t="s">
        <v>60</v>
      </c>
      <c r="C91" s="7" t="s">
        <v>61</v>
      </c>
      <c r="D91" s="4">
        <v>42.5</v>
      </c>
      <c r="E91" s="45">
        <v>18275</v>
      </c>
      <c r="F91" s="32"/>
    </row>
    <row r="92" spans="1:6" ht="15.75" customHeight="1" thickBot="1">
      <c r="A92" s="4"/>
      <c r="B92" s="34" t="s">
        <v>138</v>
      </c>
      <c r="C92" s="7" t="s">
        <v>65</v>
      </c>
      <c r="D92" s="4">
        <v>11</v>
      </c>
      <c r="E92" s="45">
        <f>1712.43+3970.32+8548.16</f>
        <v>14230.91</v>
      </c>
      <c r="F92" s="32"/>
    </row>
    <row r="93" spans="1:5" ht="13.5" thickBot="1">
      <c r="A93" s="4">
        <v>17</v>
      </c>
      <c r="B93" s="11" t="s">
        <v>26</v>
      </c>
      <c r="C93" s="4"/>
      <c r="D93" s="4"/>
      <c r="E93" s="45"/>
    </row>
    <row r="94" spans="1:6" ht="23.25" customHeight="1" thickBot="1">
      <c r="A94" s="3"/>
      <c r="B94" s="34" t="s">
        <v>136</v>
      </c>
      <c r="C94" s="7" t="s">
        <v>65</v>
      </c>
      <c r="D94" s="4">
        <f>2+8</f>
        <v>10</v>
      </c>
      <c r="E94" s="45">
        <f>3424.86+1323.44+9280.66</f>
        <v>14028.96</v>
      </c>
      <c r="F94" s="32"/>
    </row>
    <row r="95" spans="1:5" ht="13.5" thickBot="1">
      <c r="A95" s="4">
        <v>18</v>
      </c>
      <c r="B95" s="11" t="s">
        <v>27</v>
      </c>
      <c r="C95" s="46"/>
      <c r="D95" s="46"/>
      <c r="E95" s="47"/>
    </row>
    <row r="96" spans="1:6" ht="13.5" thickBot="1">
      <c r="A96" s="4"/>
      <c r="B96" s="6" t="s">
        <v>60</v>
      </c>
      <c r="C96" s="7" t="s">
        <v>61</v>
      </c>
      <c r="D96" s="46">
        <v>30.5</v>
      </c>
      <c r="E96" s="47">
        <v>13115</v>
      </c>
      <c r="F96" s="32"/>
    </row>
    <row r="97" spans="1:6" ht="24.75" customHeight="1" thickBot="1">
      <c r="A97" s="4"/>
      <c r="B97" s="34" t="s">
        <v>139</v>
      </c>
      <c r="C97" s="7" t="s">
        <v>65</v>
      </c>
      <c r="D97" s="4">
        <f>8+8+4</f>
        <v>20</v>
      </c>
      <c r="E97" s="45">
        <f>10606.46+10587.53+3424.86+4640.28</f>
        <v>29259.129999999997</v>
      </c>
      <c r="F97" s="32"/>
    </row>
    <row r="98" spans="1:6" ht="19.5" customHeight="1" thickBot="1">
      <c r="A98" s="4"/>
      <c r="B98" s="20" t="s">
        <v>114</v>
      </c>
      <c r="C98" s="7" t="s">
        <v>65</v>
      </c>
      <c r="D98" s="4">
        <v>4</v>
      </c>
      <c r="E98" s="45">
        <v>50801.36</v>
      </c>
      <c r="F98" s="32"/>
    </row>
    <row r="99" spans="1:6" ht="17.25" customHeight="1" thickBot="1">
      <c r="A99" s="4"/>
      <c r="B99" s="6" t="s">
        <v>128</v>
      </c>
      <c r="C99" s="7" t="s">
        <v>65</v>
      </c>
      <c r="D99" s="4">
        <v>2</v>
      </c>
      <c r="E99" s="45">
        <v>1445.5</v>
      </c>
      <c r="F99" s="32"/>
    </row>
    <row r="100" spans="1:5" ht="13.5" thickBot="1">
      <c r="A100" s="4">
        <v>19</v>
      </c>
      <c r="B100" s="11" t="s">
        <v>28</v>
      </c>
      <c r="C100" s="46"/>
      <c r="D100" s="46"/>
      <c r="E100" s="47"/>
    </row>
    <row r="101" spans="1:6" ht="13.5" thickBot="1">
      <c r="A101" s="3"/>
      <c r="B101" s="6" t="s">
        <v>60</v>
      </c>
      <c r="C101" s="7" t="s">
        <v>61</v>
      </c>
      <c r="D101" s="46">
        <v>12</v>
      </c>
      <c r="E101" s="47">
        <f>2580*2</f>
        <v>5160</v>
      </c>
      <c r="F101" s="32"/>
    </row>
    <row r="102" spans="1:6" ht="13.5" thickBot="1">
      <c r="A102" s="3"/>
      <c r="B102" s="28" t="s">
        <v>129</v>
      </c>
      <c r="C102" s="7" t="s">
        <v>63</v>
      </c>
      <c r="D102" s="46">
        <v>8.316</v>
      </c>
      <c r="E102" s="47">
        <v>7627.52</v>
      </c>
      <c r="F102" s="32"/>
    </row>
    <row r="103" spans="1:6" ht="13.5" thickBot="1">
      <c r="A103" s="3"/>
      <c r="B103" s="6" t="s">
        <v>130</v>
      </c>
      <c r="C103" s="7" t="s">
        <v>65</v>
      </c>
      <c r="D103" s="46">
        <v>1</v>
      </c>
      <c r="E103" s="47">
        <v>2279.76</v>
      </c>
      <c r="F103" s="32"/>
    </row>
    <row r="104" spans="1:6" ht="13.5" thickBot="1">
      <c r="A104" s="3"/>
      <c r="B104" s="20" t="s">
        <v>110</v>
      </c>
      <c r="C104" s="7" t="s">
        <v>65</v>
      </c>
      <c r="D104" s="35">
        <v>2</v>
      </c>
      <c r="E104" s="44">
        <v>22521.27</v>
      </c>
      <c r="F104" s="32"/>
    </row>
    <row r="105" spans="1:6" ht="13.5" thickBot="1">
      <c r="A105" s="3"/>
      <c r="B105" s="20" t="s">
        <v>111</v>
      </c>
      <c r="C105" s="7" t="s">
        <v>65</v>
      </c>
      <c r="D105" s="35">
        <v>2</v>
      </c>
      <c r="E105" s="44">
        <v>5435.17</v>
      </c>
      <c r="F105" s="32"/>
    </row>
    <row r="106" spans="1:5" ht="13.5" thickBot="1">
      <c r="A106" s="4">
        <v>20</v>
      </c>
      <c r="B106" s="11" t="s">
        <v>29</v>
      </c>
      <c r="C106" s="46"/>
      <c r="D106" s="46"/>
      <c r="E106" s="47"/>
    </row>
    <row r="107" spans="1:6" ht="13.5" thickBot="1">
      <c r="A107" s="3"/>
      <c r="B107" s="6" t="s">
        <v>131</v>
      </c>
      <c r="C107" s="7" t="s">
        <v>65</v>
      </c>
      <c r="D107" s="46">
        <v>2</v>
      </c>
      <c r="E107" s="47">
        <v>2267.96</v>
      </c>
      <c r="F107" s="32"/>
    </row>
    <row r="108" spans="1:6" ht="24.75" thickBot="1">
      <c r="A108" s="3"/>
      <c r="B108" s="34" t="s">
        <v>140</v>
      </c>
      <c r="C108" s="7" t="s">
        <v>65</v>
      </c>
      <c r="D108" s="4">
        <v>26</v>
      </c>
      <c r="E108" s="45">
        <f>13234.41+2447.32+18561.87</f>
        <v>34243.6</v>
      </c>
      <c r="F108" s="32"/>
    </row>
    <row r="109" spans="1:6" ht="13.5" thickBot="1">
      <c r="A109" s="3"/>
      <c r="B109" s="20" t="s">
        <v>110</v>
      </c>
      <c r="C109" s="7" t="s">
        <v>65</v>
      </c>
      <c r="D109" s="35">
        <v>2</v>
      </c>
      <c r="E109" s="44">
        <v>22521.27</v>
      </c>
      <c r="F109" s="32"/>
    </row>
    <row r="110" spans="1:6" ht="13.5" thickBot="1">
      <c r="A110" s="3"/>
      <c r="B110" s="20" t="s">
        <v>111</v>
      </c>
      <c r="C110" s="7" t="s">
        <v>65</v>
      </c>
      <c r="D110" s="35">
        <v>2</v>
      </c>
      <c r="E110" s="44">
        <v>5435.17</v>
      </c>
      <c r="F110" s="32"/>
    </row>
    <row r="111" spans="1:5" ht="13.5" thickBot="1">
      <c r="A111" s="4">
        <v>21</v>
      </c>
      <c r="B111" s="11" t="s">
        <v>30</v>
      </c>
      <c r="C111" s="46"/>
      <c r="D111" s="46"/>
      <c r="E111" s="47"/>
    </row>
    <row r="112" spans="1:5" ht="13.5" thickBot="1">
      <c r="A112" s="4"/>
      <c r="B112" s="6" t="s">
        <v>141</v>
      </c>
      <c r="C112" s="7" t="s">
        <v>65</v>
      </c>
      <c r="D112" s="4">
        <v>3</v>
      </c>
      <c r="E112" s="47">
        <v>5033.88</v>
      </c>
    </row>
    <row r="113" spans="1:5" ht="26.25" thickBot="1">
      <c r="A113" s="4"/>
      <c r="B113" s="37" t="s">
        <v>142</v>
      </c>
      <c r="C113" s="46" t="s">
        <v>65</v>
      </c>
      <c r="D113" s="46">
        <v>1</v>
      </c>
      <c r="E113" s="47">
        <v>235207.04</v>
      </c>
    </row>
    <row r="114" spans="1:6" ht="24.75" thickBot="1">
      <c r="A114" s="3"/>
      <c r="B114" s="34" t="s">
        <v>185</v>
      </c>
      <c r="C114" s="7" t="s">
        <v>65</v>
      </c>
      <c r="D114" s="46">
        <f>24+13</f>
        <v>37</v>
      </c>
      <c r="E114" s="47">
        <f>3424.86+14583.81+31762.58+4640</f>
        <v>54411.25</v>
      </c>
      <c r="F114" s="32"/>
    </row>
    <row r="115" spans="1:6" ht="13.5" customHeight="1" thickBot="1">
      <c r="A115" s="3"/>
      <c r="B115" s="20" t="s">
        <v>110</v>
      </c>
      <c r="C115" s="7" t="s">
        <v>65</v>
      </c>
      <c r="D115" s="35">
        <v>2</v>
      </c>
      <c r="E115" s="44">
        <v>22521.27</v>
      </c>
      <c r="F115" s="32"/>
    </row>
    <row r="116" spans="1:6" ht="13.5" thickBot="1">
      <c r="A116" s="3"/>
      <c r="B116" s="20" t="s">
        <v>111</v>
      </c>
      <c r="C116" s="7" t="s">
        <v>65</v>
      </c>
      <c r="D116" s="35">
        <v>2</v>
      </c>
      <c r="E116" s="44">
        <v>5435.17</v>
      </c>
      <c r="F116" s="32"/>
    </row>
    <row r="117" spans="1:5" ht="13.5" thickBot="1">
      <c r="A117" s="4">
        <v>22</v>
      </c>
      <c r="B117" s="11" t="s">
        <v>31</v>
      </c>
      <c r="C117" s="46"/>
      <c r="D117" s="46"/>
      <c r="E117" s="47"/>
    </row>
    <row r="118" spans="1:6" ht="24.75" thickBot="1">
      <c r="A118" s="4"/>
      <c r="B118" s="34" t="s">
        <v>140</v>
      </c>
      <c r="C118" s="7" t="s">
        <v>65</v>
      </c>
      <c r="D118" s="46">
        <v>14</v>
      </c>
      <c r="E118" s="47">
        <f>7940.64+4884.66+5303.2</f>
        <v>18128.5</v>
      </c>
      <c r="F118" s="32"/>
    </row>
    <row r="119" spans="1:6" ht="13.5" thickBot="1">
      <c r="A119" s="3"/>
      <c r="B119" s="20" t="s">
        <v>110</v>
      </c>
      <c r="C119" s="7" t="s">
        <v>65</v>
      </c>
      <c r="D119" s="35">
        <v>2</v>
      </c>
      <c r="E119" s="44">
        <v>22521.27</v>
      </c>
      <c r="F119" s="32"/>
    </row>
    <row r="120" spans="1:6" ht="13.5" thickBot="1">
      <c r="A120" s="3"/>
      <c r="B120" s="20" t="s">
        <v>111</v>
      </c>
      <c r="C120" s="7" t="s">
        <v>65</v>
      </c>
      <c r="D120" s="35">
        <v>2</v>
      </c>
      <c r="E120" s="44">
        <v>5435.17</v>
      </c>
      <c r="F120" s="32"/>
    </row>
    <row r="121" spans="1:5" ht="13.5" thickBot="1">
      <c r="A121" s="4">
        <v>23</v>
      </c>
      <c r="B121" s="11" t="s">
        <v>32</v>
      </c>
      <c r="C121" s="46"/>
      <c r="D121" s="46"/>
      <c r="E121" s="47"/>
    </row>
    <row r="122" spans="1:5" ht="13.5" thickBot="1">
      <c r="A122" s="4"/>
      <c r="B122" s="34" t="s">
        <v>144</v>
      </c>
      <c r="C122" s="7" t="s">
        <v>65</v>
      </c>
      <c r="D122" s="46">
        <v>2</v>
      </c>
      <c r="E122" s="47">
        <f>1712.81+1325.81</f>
        <v>3038.62</v>
      </c>
    </row>
    <row r="123" spans="1:5" ht="13.5" thickBot="1">
      <c r="A123" s="4"/>
      <c r="B123" s="20" t="s">
        <v>110</v>
      </c>
      <c r="C123" s="7" t="s">
        <v>65</v>
      </c>
      <c r="D123" s="35">
        <v>2</v>
      </c>
      <c r="E123" s="44">
        <v>22521.27</v>
      </c>
    </row>
    <row r="124" spans="1:6" ht="13.5" thickBot="1">
      <c r="A124" s="4"/>
      <c r="B124" s="20" t="s">
        <v>111</v>
      </c>
      <c r="C124" s="7" t="s">
        <v>65</v>
      </c>
      <c r="D124" s="35">
        <v>2</v>
      </c>
      <c r="E124" s="44">
        <v>5435.17</v>
      </c>
      <c r="F124" s="32"/>
    </row>
    <row r="125" spans="1:5" ht="13.5" thickBot="1">
      <c r="A125" s="4">
        <v>24</v>
      </c>
      <c r="B125" s="11" t="s">
        <v>33</v>
      </c>
      <c r="C125" s="46"/>
      <c r="D125" s="46"/>
      <c r="E125" s="47"/>
    </row>
    <row r="126" spans="1:6" ht="24.75" thickBot="1">
      <c r="A126" s="4"/>
      <c r="B126" s="28" t="s">
        <v>145</v>
      </c>
      <c r="C126" s="7" t="s">
        <v>63</v>
      </c>
      <c r="D126" s="46">
        <v>26.1</v>
      </c>
      <c r="E126" s="47">
        <v>22365.72</v>
      </c>
      <c r="F126" s="32"/>
    </row>
    <row r="127" spans="1:6" ht="13.5" thickBot="1">
      <c r="A127" s="4"/>
      <c r="B127" s="20" t="s">
        <v>143</v>
      </c>
      <c r="C127" s="7" t="s">
        <v>65</v>
      </c>
      <c r="D127" s="46">
        <v>1</v>
      </c>
      <c r="E127" s="47">
        <v>9106.45</v>
      </c>
      <c r="F127" s="32"/>
    </row>
    <row r="128" spans="1:6" ht="24.75" thickBot="1">
      <c r="A128" s="4"/>
      <c r="B128" s="34" t="s">
        <v>146</v>
      </c>
      <c r="C128" s="7" t="s">
        <v>65</v>
      </c>
      <c r="D128" s="46">
        <f>24+5+25+1</f>
        <v>55</v>
      </c>
      <c r="E128" s="47">
        <f>31762.58+6105.83+33145.02+1712.43</f>
        <v>72725.85999999999</v>
      </c>
      <c r="F128" s="32"/>
    </row>
    <row r="129" spans="1:6" ht="13.5" thickBot="1">
      <c r="A129" s="4"/>
      <c r="B129" s="20" t="s">
        <v>110</v>
      </c>
      <c r="C129" s="7" t="s">
        <v>65</v>
      </c>
      <c r="D129" s="35">
        <v>2</v>
      </c>
      <c r="E129" s="44">
        <v>22521.27</v>
      </c>
      <c r="F129" s="32"/>
    </row>
    <row r="130" spans="1:6" ht="13.5" thickBot="1">
      <c r="A130" s="3"/>
      <c r="B130" s="20" t="s">
        <v>111</v>
      </c>
      <c r="C130" s="7" t="s">
        <v>65</v>
      </c>
      <c r="D130" s="35">
        <v>2</v>
      </c>
      <c r="E130" s="44">
        <v>5435.17</v>
      </c>
      <c r="F130" s="32"/>
    </row>
    <row r="131" spans="1:5" ht="13.5" thickBot="1">
      <c r="A131" s="4">
        <v>25</v>
      </c>
      <c r="B131" s="11" t="s">
        <v>34</v>
      </c>
      <c r="C131" s="46"/>
      <c r="D131" s="46"/>
      <c r="E131" s="47"/>
    </row>
    <row r="132" spans="1:5" ht="13.5" thickBot="1">
      <c r="A132" s="4"/>
      <c r="B132" s="6" t="s">
        <v>62</v>
      </c>
      <c r="C132" s="46" t="s">
        <v>63</v>
      </c>
      <c r="D132" s="46">
        <v>10</v>
      </c>
      <c r="E132" s="47">
        <v>8343.78</v>
      </c>
    </row>
    <row r="133" spans="1:5" ht="24.75" thickBot="1">
      <c r="A133" s="4"/>
      <c r="B133" s="28" t="s">
        <v>115</v>
      </c>
      <c r="C133" s="7" t="s">
        <v>63</v>
      </c>
      <c r="D133" s="46">
        <v>16.24</v>
      </c>
      <c r="E133" s="47">
        <v>10039.44</v>
      </c>
    </row>
    <row r="134" spans="1:5" ht="13.5" thickBot="1">
      <c r="A134" s="4"/>
      <c r="B134" s="6" t="s">
        <v>147</v>
      </c>
      <c r="C134" s="46" t="s">
        <v>65</v>
      </c>
      <c r="D134" s="46">
        <v>2</v>
      </c>
      <c r="E134" s="47">
        <v>3932.94</v>
      </c>
    </row>
    <row r="135" spans="1:5" ht="13.5" thickBot="1">
      <c r="A135" s="4"/>
      <c r="B135" s="20" t="s">
        <v>114</v>
      </c>
      <c r="C135" s="46" t="s">
        <v>65</v>
      </c>
      <c r="D135" s="46">
        <v>3</v>
      </c>
      <c r="E135" s="47">
        <v>38101.02</v>
      </c>
    </row>
    <row r="136" spans="1:6" ht="24.75" thickBot="1">
      <c r="A136" s="3"/>
      <c r="B136" s="34" t="s">
        <v>148</v>
      </c>
      <c r="C136" s="7" t="s">
        <v>65</v>
      </c>
      <c r="D136" s="46">
        <v>13</v>
      </c>
      <c r="E136" s="47">
        <f>7954.85+7940.64+2320.14</f>
        <v>18215.63</v>
      </c>
      <c r="F136" s="32"/>
    </row>
    <row r="137" spans="1:6" ht="24.75" thickBot="1">
      <c r="A137" s="3"/>
      <c r="B137" s="34" t="s">
        <v>149</v>
      </c>
      <c r="C137" s="7" t="s">
        <v>65</v>
      </c>
      <c r="D137" s="46">
        <v>1</v>
      </c>
      <c r="E137" s="47">
        <v>51035.82</v>
      </c>
      <c r="F137" s="32"/>
    </row>
    <row r="138" spans="1:6" ht="13.5" thickBot="1">
      <c r="A138" s="3"/>
      <c r="B138" s="34" t="s">
        <v>150</v>
      </c>
      <c r="C138" s="7" t="s">
        <v>65</v>
      </c>
      <c r="D138" s="46">
        <v>1</v>
      </c>
      <c r="E138" s="47">
        <v>15000</v>
      </c>
      <c r="F138" s="32"/>
    </row>
    <row r="139" spans="1:6" ht="13.5" customHeight="1" thickBot="1">
      <c r="A139" s="3"/>
      <c r="B139" s="20" t="s">
        <v>110</v>
      </c>
      <c r="C139" s="7" t="s">
        <v>65</v>
      </c>
      <c r="D139" s="35">
        <v>2</v>
      </c>
      <c r="E139" s="44">
        <v>22521.27</v>
      </c>
      <c r="F139" s="32"/>
    </row>
    <row r="140" spans="1:6" ht="13.5" thickBot="1">
      <c r="A140" s="3"/>
      <c r="B140" s="20" t="s">
        <v>111</v>
      </c>
      <c r="C140" s="7" t="s">
        <v>65</v>
      </c>
      <c r="D140" s="35">
        <v>2</v>
      </c>
      <c r="E140" s="44">
        <v>5435.17</v>
      </c>
      <c r="F140" s="32"/>
    </row>
    <row r="141" spans="1:5" ht="13.5" thickBot="1">
      <c r="A141" s="4">
        <v>26</v>
      </c>
      <c r="B141" s="11" t="s">
        <v>35</v>
      </c>
      <c r="C141" s="46"/>
      <c r="D141" s="46"/>
      <c r="E141" s="53"/>
    </row>
    <row r="142" spans="1:6" ht="13.5" thickBot="1">
      <c r="A142" s="3"/>
      <c r="B142" s="6" t="s">
        <v>60</v>
      </c>
      <c r="C142" s="7" t="s">
        <v>61</v>
      </c>
      <c r="D142" s="57">
        <v>5</v>
      </c>
      <c r="E142" s="53">
        <v>2150</v>
      </c>
      <c r="F142" s="32"/>
    </row>
    <row r="143" spans="1:6" ht="13.5" thickBot="1">
      <c r="A143" s="3"/>
      <c r="B143" s="6" t="s">
        <v>62</v>
      </c>
      <c r="C143" s="30" t="s">
        <v>63</v>
      </c>
      <c r="D143" s="48">
        <v>201</v>
      </c>
      <c r="E143" s="55">
        <v>90863.54</v>
      </c>
      <c r="F143" s="32"/>
    </row>
    <row r="144" spans="1:6" ht="28.5" customHeight="1" thickBot="1">
      <c r="A144" s="3"/>
      <c r="B144" s="34" t="s">
        <v>151</v>
      </c>
      <c r="C144" s="30" t="s">
        <v>65</v>
      </c>
      <c r="D144" s="52">
        <f>54+6+26</f>
        <v>86</v>
      </c>
      <c r="E144" s="56">
        <f>2320.14+1712.43+68818.92+7326.99+34470.82</f>
        <v>114649.29999999999</v>
      </c>
      <c r="F144" s="32"/>
    </row>
    <row r="145" spans="1:6" ht="19.5" customHeight="1" thickBot="1">
      <c r="A145" s="3"/>
      <c r="B145" s="20" t="s">
        <v>110</v>
      </c>
      <c r="C145" s="7" t="s">
        <v>65</v>
      </c>
      <c r="D145" s="35">
        <v>2</v>
      </c>
      <c r="E145" s="54">
        <v>22521.27</v>
      </c>
      <c r="F145" s="32"/>
    </row>
    <row r="146" spans="1:6" ht="13.5" thickBot="1">
      <c r="A146" s="3"/>
      <c r="B146" s="20" t="s">
        <v>111</v>
      </c>
      <c r="C146" s="7" t="s">
        <v>65</v>
      </c>
      <c r="D146" s="35">
        <v>2</v>
      </c>
      <c r="E146" s="44">
        <v>5435.17</v>
      </c>
      <c r="F146" s="32"/>
    </row>
    <row r="147" spans="1:5" ht="13.5" thickBot="1">
      <c r="A147" s="4">
        <v>27</v>
      </c>
      <c r="B147" s="11" t="s">
        <v>36</v>
      </c>
      <c r="C147" s="46"/>
      <c r="D147" s="46"/>
      <c r="E147" s="47"/>
    </row>
    <row r="148" spans="1:6" ht="13.5" thickBot="1">
      <c r="A148" s="4"/>
      <c r="B148" s="39" t="s">
        <v>152</v>
      </c>
      <c r="C148" s="7" t="s">
        <v>63</v>
      </c>
      <c r="D148" s="46">
        <v>7</v>
      </c>
      <c r="E148" s="47">
        <v>5265.16</v>
      </c>
      <c r="F148" s="32"/>
    </row>
    <row r="149" spans="1:6" ht="13.5" thickBot="1">
      <c r="A149" s="38"/>
      <c r="B149" s="40" t="s">
        <v>153</v>
      </c>
      <c r="C149" s="51" t="s">
        <v>65</v>
      </c>
      <c r="D149" s="46">
        <v>9</v>
      </c>
      <c r="E149" s="47">
        <f>10606.41+2320.14</f>
        <v>12926.55</v>
      </c>
      <c r="F149" s="32"/>
    </row>
    <row r="150" spans="1:6" ht="13.5" thickBot="1">
      <c r="A150" s="4"/>
      <c r="B150" s="28" t="s">
        <v>108</v>
      </c>
      <c r="C150" s="7" t="s">
        <v>63</v>
      </c>
      <c r="D150" s="46">
        <v>8.06</v>
      </c>
      <c r="E150" s="47">
        <v>7288.86</v>
      </c>
      <c r="F150" s="32"/>
    </row>
    <row r="151" spans="1:6" ht="13.5" thickBot="1">
      <c r="A151" s="4"/>
      <c r="B151" s="20" t="s">
        <v>110</v>
      </c>
      <c r="C151" s="7" t="s">
        <v>65</v>
      </c>
      <c r="D151" s="35">
        <v>2</v>
      </c>
      <c r="E151" s="44">
        <v>22521.27</v>
      </c>
      <c r="F151" s="32"/>
    </row>
    <row r="152" spans="1:6" ht="13.5" thickBot="1">
      <c r="A152" s="4"/>
      <c r="B152" s="20" t="s">
        <v>111</v>
      </c>
      <c r="C152" s="7" t="s">
        <v>65</v>
      </c>
      <c r="D152" s="35">
        <v>2</v>
      </c>
      <c r="E152" s="44">
        <v>5435.17</v>
      </c>
      <c r="F152" s="32"/>
    </row>
    <row r="153" spans="1:5" ht="13.5" thickBot="1">
      <c r="A153" s="4">
        <v>28</v>
      </c>
      <c r="B153" s="11" t="s">
        <v>37</v>
      </c>
      <c r="C153" s="46"/>
      <c r="D153" s="46"/>
      <c r="E153" s="47"/>
    </row>
    <row r="154" spans="1:6" ht="24.75" thickBot="1">
      <c r="A154" s="3"/>
      <c r="B154" s="34" t="s">
        <v>140</v>
      </c>
      <c r="C154" s="30" t="s">
        <v>65</v>
      </c>
      <c r="D154" s="48">
        <v>14</v>
      </c>
      <c r="E154" s="49">
        <f>5293.76+5303.23+7326.99</f>
        <v>17923.98</v>
      </c>
      <c r="F154" s="32"/>
    </row>
    <row r="155" spans="1:6" ht="13.5" thickBot="1">
      <c r="A155" s="3"/>
      <c r="B155" s="20" t="s">
        <v>110</v>
      </c>
      <c r="C155" s="7" t="s">
        <v>65</v>
      </c>
      <c r="D155" s="35">
        <v>2</v>
      </c>
      <c r="E155" s="44">
        <v>22521.27</v>
      </c>
      <c r="F155" s="32"/>
    </row>
    <row r="156" spans="1:6" ht="13.5" thickBot="1">
      <c r="A156" s="3"/>
      <c r="B156" s="20" t="s">
        <v>111</v>
      </c>
      <c r="C156" s="7" t="s">
        <v>65</v>
      </c>
      <c r="D156" s="35">
        <v>2</v>
      </c>
      <c r="E156" s="44">
        <v>5435.17</v>
      </c>
      <c r="F156" s="32"/>
    </row>
    <row r="157" spans="1:5" ht="13.5" thickBot="1">
      <c r="A157" s="4">
        <v>29</v>
      </c>
      <c r="B157" s="11" t="s">
        <v>38</v>
      </c>
      <c r="C157" s="46"/>
      <c r="D157" s="46"/>
      <c r="E157" s="47"/>
    </row>
    <row r="158" spans="1:5" ht="13.5" thickBot="1">
      <c r="A158" s="4"/>
      <c r="B158" s="6" t="s">
        <v>60</v>
      </c>
      <c r="C158" s="7" t="s">
        <v>61</v>
      </c>
      <c r="D158" s="46">
        <v>6.5</v>
      </c>
      <c r="E158" s="47">
        <v>2795</v>
      </c>
    </row>
    <row r="159" spans="1:5" ht="13.5" thickBot="1">
      <c r="A159" s="4"/>
      <c r="B159" s="6" t="s">
        <v>62</v>
      </c>
      <c r="C159" s="7" t="s">
        <v>63</v>
      </c>
      <c r="D159" s="46">
        <v>109</v>
      </c>
      <c r="E159" s="47">
        <v>50755.34</v>
      </c>
    </row>
    <row r="160" spans="1:6" ht="13.5" thickBot="1">
      <c r="A160" s="3"/>
      <c r="B160" s="6" t="s">
        <v>69</v>
      </c>
      <c r="C160" s="4" t="s">
        <v>61</v>
      </c>
      <c r="D160" s="46">
        <v>2.1</v>
      </c>
      <c r="E160" s="47">
        <v>3248.41</v>
      </c>
      <c r="F160" s="32"/>
    </row>
    <row r="161" spans="1:6" ht="15.75" customHeight="1" thickBot="1">
      <c r="A161" s="3"/>
      <c r="B161" s="34" t="s">
        <v>140</v>
      </c>
      <c r="C161" s="30" t="s">
        <v>65</v>
      </c>
      <c r="D161" s="48">
        <v>19</v>
      </c>
      <c r="E161" s="49">
        <f>6617.2+6105.83+11932.27</f>
        <v>24655.3</v>
      </c>
      <c r="F161" s="32"/>
    </row>
    <row r="162" spans="1:6" ht="13.5" thickBot="1">
      <c r="A162" s="3"/>
      <c r="B162" s="20" t="s">
        <v>110</v>
      </c>
      <c r="C162" s="7" t="s">
        <v>65</v>
      </c>
      <c r="D162" s="35">
        <v>2</v>
      </c>
      <c r="E162" s="44">
        <v>22521.27</v>
      </c>
      <c r="F162" s="32"/>
    </row>
    <row r="163" spans="1:6" ht="13.5" thickBot="1">
      <c r="A163" s="3"/>
      <c r="B163" s="20" t="s">
        <v>111</v>
      </c>
      <c r="C163" s="7" t="s">
        <v>65</v>
      </c>
      <c r="D163" s="35">
        <v>2</v>
      </c>
      <c r="E163" s="44">
        <v>5435.17</v>
      </c>
      <c r="F163" s="32"/>
    </row>
    <row r="164" spans="1:5" ht="13.5" thickBot="1">
      <c r="A164" s="4">
        <v>30</v>
      </c>
      <c r="B164" s="11" t="s">
        <v>39</v>
      </c>
      <c r="C164" s="46"/>
      <c r="D164" s="46"/>
      <c r="E164" s="47"/>
    </row>
    <row r="165" spans="1:6" ht="24.75" thickBot="1">
      <c r="A165" s="3"/>
      <c r="B165" s="34" t="s">
        <v>146</v>
      </c>
      <c r="C165" s="30" t="s">
        <v>65</v>
      </c>
      <c r="D165" s="48">
        <v>20</v>
      </c>
      <c r="E165" s="49">
        <f>3424.86+3970.32+6105.83+13258.01</f>
        <v>26759.02</v>
      </c>
      <c r="F165" s="32"/>
    </row>
    <row r="166" spans="1:6" ht="13.5" thickBot="1">
      <c r="A166" s="3"/>
      <c r="B166" s="20" t="s">
        <v>110</v>
      </c>
      <c r="C166" s="7" t="s">
        <v>65</v>
      </c>
      <c r="D166" s="35">
        <v>2</v>
      </c>
      <c r="E166" s="44">
        <v>22521.27</v>
      </c>
      <c r="F166" s="32"/>
    </row>
    <row r="167" spans="1:6" ht="13.5" thickBot="1">
      <c r="A167" s="3"/>
      <c r="B167" s="20" t="s">
        <v>111</v>
      </c>
      <c r="C167" s="7" t="s">
        <v>65</v>
      </c>
      <c r="D167" s="35">
        <v>2</v>
      </c>
      <c r="E167" s="44">
        <v>5435.17</v>
      </c>
      <c r="F167" s="32"/>
    </row>
    <row r="168" spans="1:5" ht="13.5" thickBot="1">
      <c r="A168" s="4">
        <v>31</v>
      </c>
      <c r="B168" s="11" t="s">
        <v>40</v>
      </c>
      <c r="C168" s="46"/>
      <c r="D168" s="46"/>
      <c r="E168" s="47"/>
    </row>
    <row r="169" spans="1:6" ht="13.5" thickBot="1">
      <c r="A169" s="3"/>
      <c r="B169" s="20" t="s">
        <v>114</v>
      </c>
      <c r="C169" s="7" t="s">
        <v>65</v>
      </c>
      <c r="D169" s="46">
        <v>1</v>
      </c>
      <c r="E169" s="47">
        <v>12700.34</v>
      </c>
      <c r="F169" s="32"/>
    </row>
    <row r="170" spans="1:6" ht="13.5" customHeight="1" thickBot="1">
      <c r="A170" s="3"/>
      <c r="B170" s="20" t="s">
        <v>123</v>
      </c>
      <c r="C170" s="7" t="s">
        <v>65</v>
      </c>
      <c r="D170" s="46">
        <v>1</v>
      </c>
      <c r="E170" s="47">
        <v>14976.17</v>
      </c>
      <c r="F170" s="32"/>
    </row>
    <row r="171" spans="1:6" ht="15.75" customHeight="1" thickBot="1">
      <c r="A171" s="3"/>
      <c r="B171" s="34" t="s">
        <v>140</v>
      </c>
      <c r="C171" s="30" t="s">
        <v>65</v>
      </c>
      <c r="D171" s="48">
        <v>19</v>
      </c>
      <c r="E171" s="49">
        <f>14557.85+2442.33+7954.85</f>
        <v>24955.03</v>
      </c>
      <c r="F171" s="32"/>
    </row>
    <row r="172" spans="1:6" ht="13.5" thickBot="1">
      <c r="A172" s="3"/>
      <c r="B172" s="20" t="s">
        <v>110</v>
      </c>
      <c r="C172" s="7" t="s">
        <v>65</v>
      </c>
      <c r="D172" s="35">
        <v>2</v>
      </c>
      <c r="E172" s="44">
        <v>22521.27</v>
      </c>
      <c r="F172" s="32"/>
    </row>
    <row r="173" spans="1:6" ht="13.5" thickBot="1">
      <c r="A173" s="3"/>
      <c r="B173" s="20" t="s">
        <v>111</v>
      </c>
      <c r="C173" s="7" t="s">
        <v>65</v>
      </c>
      <c r="D173" s="35">
        <v>2</v>
      </c>
      <c r="E173" s="44">
        <v>5435.17</v>
      </c>
      <c r="F173" s="32"/>
    </row>
    <row r="174" spans="1:5" ht="13.5" thickBot="1">
      <c r="A174" s="4">
        <v>32</v>
      </c>
      <c r="B174" s="11" t="s">
        <v>41</v>
      </c>
      <c r="C174" s="46"/>
      <c r="D174" s="46"/>
      <c r="E174" s="47"/>
    </row>
    <row r="175" spans="1:6" ht="13.5" thickBot="1">
      <c r="A175" s="3"/>
      <c r="B175" s="6" t="s">
        <v>60</v>
      </c>
      <c r="C175" s="7" t="s">
        <v>61</v>
      </c>
      <c r="D175" s="46">
        <v>5.5</v>
      </c>
      <c r="E175" s="47">
        <v>2365</v>
      </c>
      <c r="F175" s="32"/>
    </row>
    <row r="176" spans="1:6" ht="15.75" customHeight="1" thickBot="1">
      <c r="A176" s="3"/>
      <c r="B176" s="28" t="s">
        <v>154</v>
      </c>
      <c r="C176" s="7" t="s">
        <v>63</v>
      </c>
      <c r="D176" s="46">
        <v>7.68</v>
      </c>
      <c r="E176" s="47">
        <v>6987.96</v>
      </c>
      <c r="F176" s="32"/>
    </row>
    <row r="177" spans="1:6" ht="13.5" thickBot="1">
      <c r="A177" s="3"/>
      <c r="B177" s="20" t="s">
        <v>110</v>
      </c>
      <c r="C177" s="7" t="s">
        <v>65</v>
      </c>
      <c r="D177" s="35">
        <v>2</v>
      </c>
      <c r="E177" s="44">
        <v>22521.27</v>
      </c>
      <c r="F177" s="32"/>
    </row>
    <row r="178" spans="1:6" ht="13.5" thickBot="1">
      <c r="A178" s="3"/>
      <c r="B178" s="20" t="s">
        <v>111</v>
      </c>
      <c r="C178" s="7" t="s">
        <v>65</v>
      </c>
      <c r="D178" s="35">
        <v>2</v>
      </c>
      <c r="E178" s="44">
        <v>5435.17</v>
      </c>
      <c r="F178" s="32"/>
    </row>
    <row r="179" spans="1:5" ht="13.5" thickBot="1">
      <c r="A179" s="4">
        <v>33</v>
      </c>
      <c r="B179" s="11" t="s">
        <v>42</v>
      </c>
      <c r="C179" s="46"/>
      <c r="D179" s="46"/>
      <c r="E179" s="47"/>
    </row>
    <row r="180" spans="1:6" ht="24.75" thickBot="1">
      <c r="A180" s="4"/>
      <c r="B180" s="20" t="s">
        <v>109</v>
      </c>
      <c r="C180" s="7" t="s">
        <v>65</v>
      </c>
      <c r="D180" s="35">
        <v>4</v>
      </c>
      <c r="E180" s="44">
        <v>9088.22</v>
      </c>
      <c r="F180" s="32"/>
    </row>
    <row r="181" spans="1:6" ht="13.5" thickBot="1">
      <c r="A181" s="3"/>
      <c r="B181" s="20" t="s">
        <v>110</v>
      </c>
      <c r="C181" s="7" t="s">
        <v>65</v>
      </c>
      <c r="D181" s="35">
        <v>2</v>
      </c>
      <c r="E181" s="44">
        <v>22521.27</v>
      </c>
      <c r="F181" s="32"/>
    </row>
    <row r="182" spans="1:6" ht="13.5" thickBot="1">
      <c r="A182" s="3"/>
      <c r="B182" s="20" t="s">
        <v>111</v>
      </c>
      <c r="C182" s="7" t="s">
        <v>65</v>
      </c>
      <c r="D182" s="35">
        <v>2</v>
      </c>
      <c r="E182" s="44">
        <v>5435.17</v>
      </c>
      <c r="F182" s="32"/>
    </row>
    <row r="183" spans="1:5" ht="13.5" thickBot="1">
      <c r="A183" s="4">
        <v>34</v>
      </c>
      <c r="B183" s="11" t="s">
        <v>43</v>
      </c>
      <c r="C183" s="46"/>
      <c r="D183" s="46"/>
      <c r="E183" s="47"/>
    </row>
    <row r="184" spans="1:6" ht="13.5" thickBot="1">
      <c r="A184" s="3"/>
      <c r="B184" s="6" t="s">
        <v>60</v>
      </c>
      <c r="C184" s="7" t="s">
        <v>61</v>
      </c>
      <c r="D184" s="46">
        <v>29.7</v>
      </c>
      <c r="E184" s="47">
        <v>12771</v>
      </c>
      <c r="F184" s="32"/>
    </row>
    <row r="185" spans="1:6" ht="24.75" thickBot="1">
      <c r="A185" s="3"/>
      <c r="B185" s="28" t="s">
        <v>155</v>
      </c>
      <c r="C185" s="7" t="s">
        <v>63</v>
      </c>
      <c r="D185" s="46">
        <v>19.5</v>
      </c>
      <c r="E185" s="47">
        <v>14421.96</v>
      </c>
      <c r="F185" s="32"/>
    </row>
    <row r="186" spans="1:6" ht="24.75" thickBot="1">
      <c r="A186" s="3"/>
      <c r="B186" s="20" t="s">
        <v>109</v>
      </c>
      <c r="C186" s="7" t="s">
        <v>65</v>
      </c>
      <c r="D186" s="35">
        <v>6</v>
      </c>
      <c r="E186" s="44">
        <v>13632.33</v>
      </c>
      <c r="F186" s="32"/>
    </row>
    <row r="187" spans="1:6" ht="13.5" thickBot="1">
      <c r="A187" s="3"/>
      <c r="B187" s="20" t="s">
        <v>110</v>
      </c>
      <c r="C187" s="7" t="s">
        <v>65</v>
      </c>
      <c r="D187" s="35">
        <v>2</v>
      </c>
      <c r="E187" s="44">
        <v>22521.27</v>
      </c>
      <c r="F187" s="32"/>
    </row>
    <row r="188" spans="1:6" ht="13.5" thickBot="1">
      <c r="A188" s="3"/>
      <c r="B188" s="20" t="s">
        <v>111</v>
      </c>
      <c r="C188" s="7" t="s">
        <v>65</v>
      </c>
      <c r="D188" s="35">
        <v>2</v>
      </c>
      <c r="E188" s="44">
        <v>5435.17</v>
      </c>
      <c r="F188" s="32"/>
    </row>
    <row r="189" spans="1:5" ht="13.5" thickBot="1">
      <c r="A189" s="4">
        <v>35</v>
      </c>
      <c r="B189" s="12" t="s">
        <v>44</v>
      </c>
      <c r="C189" s="46"/>
      <c r="D189" s="46"/>
      <c r="E189" s="47"/>
    </row>
    <row r="190" spans="1:5" ht="13.5" thickBot="1">
      <c r="A190" s="4"/>
      <c r="B190" s="34" t="s">
        <v>156</v>
      </c>
      <c r="C190" s="46" t="s">
        <v>65</v>
      </c>
      <c r="D190" s="46">
        <v>8</v>
      </c>
      <c r="E190" s="47">
        <f>2646.88+7326.99</f>
        <v>9973.869999999999</v>
      </c>
    </row>
    <row r="191" spans="1:5" ht="13.5" thickBot="1">
      <c r="A191" s="4"/>
      <c r="B191" s="20" t="s">
        <v>110</v>
      </c>
      <c r="C191" s="7" t="s">
        <v>65</v>
      </c>
      <c r="D191" s="35">
        <v>2</v>
      </c>
      <c r="E191" s="44">
        <v>22521.27</v>
      </c>
    </row>
    <row r="192" spans="1:5" ht="13.5" thickBot="1">
      <c r="A192" s="4"/>
      <c r="B192" s="20" t="s">
        <v>111</v>
      </c>
      <c r="C192" s="7" t="s">
        <v>65</v>
      </c>
      <c r="D192" s="42">
        <v>2</v>
      </c>
      <c r="E192" s="43">
        <v>5435.17</v>
      </c>
    </row>
    <row r="193" spans="1:5" ht="26.25" thickBot="1">
      <c r="A193" s="4"/>
      <c r="B193" s="58" t="s">
        <v>160</v>
      </c>
      <c r="C193" s="7" t="s">
        <v>65</v>
      </c>
      <c r="D193" s="42">
        <v>15</v>
      </c>
      <c r="E193" s="43">
        <v>74714.06</v>
      </c>
    </row>
    <row r="194" spans="1:5" ht="24.75" thickBot="1">
      <c r="A194" s="4"/>
      <c r="B194" s="20" t="s">
        <v>161</v>
      </c>
      <c r="C194" s="7" t="s">
        <v>65</v>
      </c>
      <c r="D194" s="42">
        <v>1</v>
      </c>
      <c r="E194" s="43">
        <v>1377.06</v>
      </c>
    </row>
    <row r="195" spans="1:5" ht="26.25" thickBot="1">
      <c r="A195" s="4"/>
      <c r="B195" s="41" t="s">
        <v>157</v>
      </c>
      <c r="C195" s="46"/>
      <c r="D195" s="46">
        <v>30</v>
      </c>
      <c r="E195" s="47">
        <v>104236.48</v>
      </c>
    </row>
    <row r="196" spans="1:5" ht="13.5" thickBot="1">
      <c r="A196" s="4">
        <v>36</v>
      </c>
      <c r="B196" s="11" t="s">
        <v>45</v>
      </c>
      <c r="C196" s="46"/>
      <c r="D196" s="46"/>
      <c r="E196" s="47"/>
    </row>
    <row r="197" spans="1:6" ht="13.5" thickBot="1">
      <c r="A197" s="4"/>
      <c r="B197" s="6" t="s">
        <v>60</v>
      </c>
      <c r="C197" s="7" t="s">
        <v>61</v>
      </c>
      <c r="D197" s="46">
        <v>8</v>
      </c>
      <c r="E197" s="47">
        <v>3440</v>
      </c>
      <c r="F197" s="32"/>
    </row>
    <row r="198" spans="1:6" ht="24.75" thickBot="1">
      <c r="A198" s="4"/>
      <c r="B198" s="34" t="s">
        <v>136</v>
      </c>
      <c r="C198" s="7" t="s">
        <v>103</v>
      </c>
      <c r="D198" s="46">
        <f>12</f>
        <v>12</v>
      </c>
      <c r="E198" s="47">
        <f>3424.86+1323.44+11932.27</f>
        <v>16680.57</v>
      </c>
      <c r="F198" s="32"/>
    </row>
    <row r="199" spans="1:6" ht="13.5" thickBot="1">
      <c r="A199" s="4"/>
      <c r="B199" s="20" t="s">
        <v>110</v>
      </c>
      <c r="C199" s="7" t="s">
        <v>65</v>
      </c>
      <c r="D199" s="35">
        <v>2</v>
      </c>
      <c r="E199" s="44">
        <v>22521.27</v>
      </c>
      <c r="F199" s="32"/>
    </row>
    <row r="200" spans="1:6" ht="13.5" thickBot="1">
      <c r="A200" s="4"/>
      <c r="B200" s="20" t="s">
        <v>111</v>
      </c>
      <c r="C200" s="7" t="s">
        <v>65</v>
      </c>
      <c r="D200" s="42">
        <v>2</v>
      </c>
      <c r="E200" s="43">
        <v>5435.17</v>
      </c>
      <c r="F200" s="32"/>
    </row>
    <row r="201" spans="1:5" ht="13.5" thickBot="1">
      <c r="A201" s="4">
        <v>37</v>
      </c>
      <c r="B201" s="11" t="s">
        <v>46</v>
      </c>
      <c r="C201" s="46"/>
      <c r="D201" s="46"/>
      <c r="E201" s="47"/>
    </row>
    <row r="202" spans="1:6" ht="13.5" thickBot="1">
      <c r="A202" s="3"/>
      <c r="B202" s="6" t="s">
        <v>60</v>
      </c>
      <c r="C202" s="7" t="s">
        <v>61</v>
      </c>
      <c r="D202" s="46">
        <v>114.8</v>
      </c>
      <c r="E202" s="47">
        <v>49364</v>
      </c>
      <c r="F202" s="32"/>
    </row>
    <row r="203" spans="1:6" ht="24" customHeight="1" thickBot="1">
      <c r="A203" s="3"/>
      <c r="B203" s="39" t="s">
        <v>162</v>
      </c>
      <c r="C203" s="7" t="s">
        <v>63</v>
      </c>
      <c r="D203" s="46">
        <v>2.8</v>
      </c>
      <c r="E203" s="47">
        <v>2385.96</v>
      </c>
      <c r="F203" s="32"/>
    </row>
    <row r="204" spans="1:6" ht="13.5" thickBot="1">
      <c r="A204" s="59"/>
      <c r="B204" s="40" t="s">
        <v>163</v>
      </c>
      <c r="C204" s="51" t="s">
        <v>65</v>
      </c>
      <c r="D204" s="7">
        <v>10</v>
      </c>
      <c r="E204" s="47">
        <f>11932.27+1712.43</f>
        <v>13644.7</v>
      </c>
      <c r="F204" s="32"/>
    </row>
    <row r="205" spans="1:6" ht="13.5" thickBot="1">
      <c r="A205" s="3"/>
      <c r="B205" s="20" t="s">
        <v>110</v>
      </c>
      <c r="C205" s="7" t="s">
        <v>65</v>
      </c>
      <c r="D205" s="35">
        <v>2</v>
      </c>
      <c r="E205" s="44">
        <v>22521.27</v>
      </c>
      <c r="F205" s="32"/>
    </row>
    <row r="206" spans="1:6" ht="13.5" thickBot="1">
      <c r="A206" s="3"/>
      <c r="B206" s="20" t="s">
        <v>111</v>
      </c>
      <c r="C206" s="7" t="s">
        <v>65</v>
      </c>
      <c r="D206" s="42">
        <v>2</v>
      </c>
      <c r="E206" s="43">
        <v>5435.17</v>
      </c>
      <c r="F206" s="32"/>
    </row>
    <row r="207" spans="1:5" ht="13.5" thickBot="1">
      <c r="A207" s="4">
        <v>38</v>
      </c>
      <c r="B207" s="11" t="s">
        <v>47</v>
      </c>
      <c r="C207" s="46"/>
      <c r="D207" s="46"/>
      <c r="E207" s="47"/>
    </row>
    <row r="208" spans="1:6" ht="13.5" thickBot="1">
      <c r="A208" s="3"/>
      <c r="B208" s="6" t="s">
        <v>60</v>
      </c>
      <c r="C208" s="7" t="s">
        <v>61</v>
      </c>
      <c r="D208" s="46">
        <v>14.8</v>
      </c>
      <c r="E208" s="47">
        <v>6364</v>
      </c>
      <c r="F208" s="32"/>
    </row>
    <row r="209" spans="1:6" ht="24.75" thickBot="1">
      <c r="A209" s="3"/>
      <c r="B209" s="28" t="s">
        <v>164</v>
      </c>
      <c r="C209" s="7" t="s">
        <v>63</v>
      </c>
      <c r="D209" s="46">
        <v>19.2</v>
      </c>
      <c r="E209" s="47">
        <v>17715.34</v>
      </c>
      <c r="F209" s="32"/>
    </row>
    <row r="210" spans="1:6" ht="24.75" thickBot="1">
      <c r="A210" s="3"/>
      <c r="B210" s="40" t="s">
        <v>136</v>
      </c>
      <c r="C210" s="51" t="s">
        <v>65</v>
      </c>
      <c r="D210" s="7">
        <v>11</v>
      </c>
      <c r="E210" s="47">
        <f>5293.76+3424.86+6629.04</f>
        <v>15347.66</v>
      </c>
      <c r="F210" s="32"/>
    </row>
    <row r="211" spans="1:6" ht="13.5" thickBot="1">
      <c r="A211" s="3"/>
      <c r="B211" s="20" t="s">
        <v>110</v>
      </c>
      <c r="C211" s="7" t="s">
        <v>65</v>
      </c>
      <c r="D211" s="35">
        <v>2</v>
      </c>
      <c r="E211" s="44">
        <v>22521.27</v>
      </c>
      <c r="F211" s="32"/>
    </row>
    <row r="212" spans="1:6" ht="13.5" thickBot="1">
      <c r="A212" s="3"/>
      <c r="B212" s="20" t="s">
        <v>111</v>
      </c>
      <c r="C212" s="7" t="s">
        <v>65</v>
      </c>
      <c r="D212" s="42">
        <v>2</v>
      </c>
      <c r="E212" s="43">
        <v>5435.17</v>
      </c>
      <c r="F212" s="32"/>
    </row>
    <row r="213" spans="1:5" ht="13.5" thickBot="1">
      <c r="A213" s="4">
        <v>39</v>
      </c>
      <c r="B213" s="11" t="s">
        <v>48</v>
      </c>
      <c r="C213" s="46"/>
      <c r="D213" s="46"/>
      <c r="E213" s="47"/>
    </row>
    <row r="214" spans="1:6" ht="13.5" thickBot="1">
      <c r="A214" s="4"/>
      <c r="B214" s="6" t="s">
        <v>60</v>
      </c>
      <c r="C214" s="7" t="s">
        <v>61</v>
      </c>
      <c r="D214" s="46">
        <v>8.5</v>
      </c>
      <c r="E214" s="47">
        <v>3655</v>
      </c>
      <c r="F214" s="32"/>
    </row>
    <row r="215" spans="1:6" ht="13.5" thickBot="1">
      <c r="A215" s="3"/>
      <c r="B215" s="40" t="s">
        <v>135</v>
      </c>
      <c r="C215" s="4" t="s">
        <v>65</v>
      </c>
      <c r="D215" s="46">
        <v>18</v>
      </c>
      <c r="E215" s="44">
        <f>7940.64+15910.18</f>
        <v>23850.82</v>
      </c>
      <c r="F215" s="32"/>
    </row>
    <row r="216" spans="1:6" ht="13.5" thickBot="1">
      <c r="A216" s="3"/>
      <c r="B216" s="20" t="s">
        <v>110</v>
      </c>
      <c r="C216" s="7" t="s">
        <v>65</v>
      </c>
      <c r="D216" s="35">
        <v>2</v>
      </c>
      <c r="E216" s="44">
        <v>22521.27</v>
      </c>
      <c r="F216" s="32"/>
    </row>
    <row r="217" spans="1:6" ht="13.5" thickBot="1">
      <c r="A217" s="3"/>
      <c r="B217" s="20" t="s">
        <v>111</v>
      </c>
      <c r="C217" s="7" t="s">
        <v>65</v>
      </c>
      <c r="D217" s="42">
        <v>2</v>
      </c>
      <c r="E217" s="43">
        <v>5435.17</v>
      </c>
      <c r="F217" s="32"/>
    </row>
    <row r="218" spans="1:5" ht="13.5" thickBot="1">
      <c r="A218" s="4">
        <v>40</v>
      </c>
      <c r="B218" s="11" t="s">
        <v>49</v>
      </c>
      <c r="C218" s="46"/>
      <c r="D218" s="46"/>
      <c r="E218" s="47"/>
    </row>
    <row r="219" spans="1:5" ht="13.5" thickBot="1">
      <c r="A219" s="4"/>
      <c r="B219" s="6" t="s">
        <v>60</v>
      </c>
      <c r="C219" s="7" t="s">
        <v>61</v>
      </c>
      <c r="D219" s="46">
        <v>57</v>
      </c>
      <c r="E219" s="47">
        <v>24510</v>
      </c>
    </row>
    <row r="220" spans="1:6" ht="13.5" thickBot="1">
      <c r="A220" s="4"/>
      <c r="B220" s="60" t="s">
        <v>165</v>
      </c>
      <c r="C220" s="4" t="s">
        <v>65</v>
      </c>
      <c r="D220" s="46">
        <v>1</v>
      </c>
      <c r="E220" s="44">
        <v>2724.62</v>
      </c>
      <c r="F220" s="32"/>
    </row>
    <row r="221" spans="1:6" ht="24.75" thickBot="1">
      <c r="A221" s="4"/>
      <c r="B221" s="33" t="s">
        <v>166</v>
      </c>
      <c r="C221" s="46" t="s">
        <v>167</v>
      </c>
      <c r="D221" s="46">
        <v>24</v>
      </c>
      <c r="E221" s="47">
        <v>29603.84</v>
      </c>
      <c r="F221" s="32"/>
    </row>
    <row r="222" spans="1:6" ht="24.75" thickBot="1">
      <c r="A222" s="4"/>
      <c r="B222" s="20" t="s">
        <v>109</v>
      </c>
      <c r="C222" s="7" t="s">
        <v>65</v>
      </c>
      <c r="D222" s="35">
        <v>1</v>
      </c>
      <c r="E222" s="44">
        <v>2272.05</v>
      </c>
      <c r="F222" s="32"/>
    </row>
    <row r="223" spans="1:6" ht="19.5" customHeight="1" thickBot="1">
      <c r="A223" s="4"/>
      <c r="B223" s="20" t="s">
        <v>110</v>
      </c>
      <c r="C223" s="7" t="s">
        <v>65</v>
      </c>
      <c r="D223" s="35">
        <v>2</v>
      </c>
      <c r="E223" s="44">
        <v>22521.27</v>
      </c>
      <c r="F223" s="32"/>
    </row>
    <row r="224" spans="1:6" ht="13.5" thickBot="1">
      <c r="A224" s="4"/>
      <c r="B224" s="20" t="s">
        <v>111</v>
      </c>
      <c r="C224" s="7" t="s">
        <v>65</v>
      </c>
      <c r="D224" s="35">
        <v>2</v>
      </c>
      <c r="E224" s="44">
        <v>5435.17</v>
      </c>
      <c r="F224" s="32"/>
    </row>
    <row r="225" spans="1:5" ht="13.5" thickBot="1">
      <c r="A225" s="4">
        <v>41</v>
      </c>
      <c r="B225" s="11" t="s">
        <v>50</v>
      </c>
      <c r="C225" s="46"/>
      <c r="D225" s="46"/>
      <c r="E225" s="47"/>
    </row>
    <row r="226" spans="1:6" ht="13.5" thickBot="1">
      <c r="A226" s="3"/>
      <c r="B226" s="6" t="s">
        <v>60</v>
      </c>
      <c r="C226" s="7" t="s">
        <v>61</v>
      </c>
      <c r="D226" s="46">
        <v>31</v>
      </c>
      <c r="E226" s="47">
        <v>13330</v>
      </c>
      <c r="F226" s="32"/>
    </row>
    <row r="227" spans="1:6" ht="22.5" customHeight="1" thickBot="1">
      <c r="A227" s="3"/>
      <c r="B227" s="39" t="s">
        <v>162</v>
      </c>
      <c r="C227" s="7" t="s">
        <v>63</v>
      </c>
      <c r="D227" s="46">
        <v>25.2</v>
      </c>
      <c r="E227" s="47">
        <v>21503.14</v>
      </c>
      <c r="F227" s="32"/>
    </row>
    <row r="228" spans="1:6" ht="13.5" thickBot="1">
      <c r="A228" s="3"/>
      <c r="B228" s="20" t="s">
        <v>114</v>
      </c>
      <c r="C228" s="7" t="s">
        <v>65</v>
      </c>
      <c r="D228" s="4">
        <v>2</v>
      </c>
      <c r="E228" s="45">
        <v>25400.68</v>
      </c>
      <c r="F228" s="32"/>
    </row>
    <row r="229" spans="1:6" ht="13.5" thickBot="1">
      <c r="A229" s="3"/>
      <c r="B229" s="20" t="s">
        <v>123</v>
      </c>
      <c r="C229" s="7" t="s">
        <v>65</v>
      </c>
      <c r="D229" s="4">
        <v>1</v>
      </c>
      <c r="E229" s="45">
        <v>14976.17</v>
      </c>
      <c r="F229" s="32"/>
    </row>
    <row r="230" spans="1:6" ht="24.75" thickBot="1">
      <c r="A230" s="3"/>
      <c r="B230" s="40" t="s">
        <v>134</v>
      </c>
      <c r="C230" s="7" t="s">
        <v>65</v>
      </c>
      <c r="D230" s="46">
        <v>16</v>
      </c>
      <c r="E230" s="44">
        <f>5293.76+1221.17+14583.89</f>
        <v>21098.82</v>
      </c>
      <c r="F230" s="32"/>
    </row>
    <row r="231" spans="1:6" ht="13.5" thickBot="1">
      <c r="A231" s="3"/>
      <c r="B231" s="20" t="s">
        <v>110</v>
      </c>
      <c r="C231" s="7" t="s">
        <v>65</v>
      </c>
      <c r="D231" s="35">
        <v>2</v>
      </c>
      <c r="E231" s="44">
        <v>22521.27</v>
      </c>
      <c r="F231" s="32"/>
    </row>
    <row r="232" spans="1:6" ht="13.5" thickBot="1">
      <c r="A232" s="3"/>
      <c r="B232" s="20" t="s">
        <v>111</v>
      </c>
      <c r="C232" s="7" t="s">
        <v>65</v>
      </c>
      <c r="D232" s="35">
        <v>2</v>
      </c>
      <c r="E232" s="44">
        <v>5435.17</v>
      </c>
      <c r="F232" s="32"/>
    </row>
    <row r="233" spans="1:5" ht="13.5" thickBot="1">
      <c r="A233" s="4">
        <v>42</v>
      </c>
      <c r="B233" s="11" t="s">
        <v>51</v>
      </c>
      <c r="C233" s="46"/>
      <c r="D233" s="46"/>
      <c r="E233" s="47"/>
    </row>
    <row r="234" spans="1:6" ht="13.5" thickBot="1">
      <c r="A234" s="3"/>
      <c r="B234" s="6" t="s">
        <v>62</v>
      </c>
      <c r="C234" s="7" t="s">
        <v>63</v>
      </c>
      <c r="D234" s="46">
        <v>108</v>
      </c>
      <c r="E234" s="47">
        <v>74587.8</v>
      </c>
      <c r="F234" s="32"/>
    </row>
    <row r="235" spans="1:6" ht="24.75" thickBot="1">
      <c r="A235" s="3"/>
      <c r="B235" s="40" t="s">
        <v>136</v>
      </c>
      <c r="C235" s="7" t="s">
        <v>65</v>
      </c>
      <c r="D235" s="46">
        <v>9</v>
      </c>
      <c r="E235" s="44">
        <f>7954.85+2646.88+1712.43</f>
        <v>12314.16</v>
      </c>
      <c r="F235" s="32"/>
    </row>
    <row r="236" spans="1:6" ht="13.5" thickBot="1">
      <c r="A236" s="3"/>
      <c r="B236" s="20" t="s">
        <v>110</v>
      </c>
      <c r="C236" s="7" t="s">
        <v>65</v>
      </c>
      <c r="D236" s="35">
        <v>2</v>
      </c>
      <c r="E236" s="44">
        <v>22521.27</v>
      </c>
      <c r="F236" s="32"/>
    </row>
    <row r="237" spans="1:6" ht="13.5" thickBot="1">
      <c r="A237" s="3"/>
      <c r="B237" s="20" t="s">
        <v>111</v>
      </c>
      <c r="C237" s="7" t="s">
        <v>65</v>
      </c>
      <c r="D237" s="35">
        <v>2</v>
      </c>
      <c r="E237" s="44">
        <v>5435.17</v>
      </c>
      <c r="F237" s="32"/>
    </row>
    <row r="238" spans="1:5" ht="13.5" thickBot="1">
      <c r="A238" s="4">
        <v>43</v>
      </c>
      <c r="B238" s="11" t="s">
        <v>52</v>
      </c>
      <c r="C238" s="46"/>
      <c r="D238" s="46"/>
      <c r="E238" s="47"/>
    </row>
    <row r="239" spans="1:5" ht="13.5" thickBot="1">
      <c r="A239" s="4"/>
      <c r="B239" s="28" t="s">
        <v>168</v>
      </c>
      <c r="C239" s="46" t="s">
        <v>63</v>
      </c>
      <c r="D239" s="46">
        <v>13.57</v>
      </c>
      <c r="E239" s="47">
        <v>10794.64</v>
      </c>
    </row>
    <row r="240" spans="1:7" ht="13.5" thickBot="1">
      <c r="A240" s="4"/>
      <c r="B240" s="6" t="s">
        <v>75</v>
      </c>
      <c r="C240" s="46" t="s">
        <v>65</v>
      </c>
      <c r="D240" s="46">
        <v>1</v>
      </c>
      <c r="E240" s="47">
        <v>8149.08</v>
      </c>
      <c r="G240" s="32"/>
    </row>
    <row r="241" spans="1:5" ht="13.5" thickBot="1">
      <c r="A241" s="4"/>
      <c r="B241" s="40" t="s">
        <v>133</v>
      </c>
      <c r="C241" s="7" t="s">
        <v>65</v>
      </c>
      <c r="D241" s="46">
        <v>3</v>
      </c>
      <c r="E241" s="44">
        <v>3977.42</v>
      </c>
    </row>
    <row r="242" spans="1:5" ht="21" customHeight="1" thickBot="1">
      <c r="A242" s="4"/>
      <c r="B242" s="20" t="s">
        <v>110</v>
      </c>
      <c r="C242" s="7" t="s">
        <v>65</v>
      </c>
      <c r="D242" s="35">
        <v>2</v>
      </c>
      <c r="E242" s="44">
        <v>22521.27</v>
      </c>
    </row>
    <row r="243" spans="1:5" ht="13.5" thickBot="1">
      <c r="A243" s="4"/>
      <c r="B243" s="20" t="s">
        <v>111</v>
      </c>
      <c r="C243" s="7" t="s">
        <v>65</v>
      </c>
      <c r="D243" s="35">
        <v>2</v>
      </c>
      <c r="E243" s="44">
        <v>5435.17</v>
      </c>
    </row>
    <row r="244" spans="1:5" ht="13.5" thickBot="1">
      <c r="A244" s="4">
        <v>44</v>
      </c>
      <c r="B244" s="11" t="s">
        <v>53</v>
      </c>
      <c r="C244" s="46"/>
      <c r="D244" s="46"/>
      <c r="E244" s="47"/>
    </row>
    <row r="245" spans="1:6" ht="13.5" thickBot="1">
      <c r="A245" s="3"/>
      <c r="B245" s="6" t="s">
        <v>60</v>
      </c>
      <c r="C245" s="7" t="s">
        <v>61</v>
      </c>
      <c r="D245" s="46">
        <v>37</v>
      </c>
      <c r="E245" s="47">
        <v>15910</v>
      </c>
      <c r="F245" s="32"/>
    </row>
    <row r="246" spans="1:6" ht="13.5" thickBot="1">
      <c r="A246" s="3"/>
      <c r="B246" s="29" t="s">
        <v>116</v>
      </c>
      <c r="C246" s="4" t="s">
        <v>63</v>
      </c>
      <c r="D246" s="46">
        <v>5</v>
      </c>
      <c r="E246" s="47">
        <v>10284.88</v>
      </c>
      <c r="F246" s="32"/>
    </row>
    <row r="247" spans="1:6" ht="13.5" thickBot="1">
      <c r="A247" s="3"/>
      <c r="B247" s="36" t="s">
        <v>69</v>
      </c>
      <c r="C247" s="4" t="s">
        <v>63</v>
      </c>
      <c r="D247" s="46">
        <v>15.9</v>
      </c>
      <c r="E247" s="47">
        <v>24595</v>
      </c>
      <c r="F247" s="32"/>
    </row>
    <row r="248" spans="1:6" ht="13.5" thickBot="1">
      <c r="A248" s="3"/>
      <c r="B248" s="36" t="s">
        <v>67</v>
      </c>
      <c r="C248" s="4" t="s">
        <v>65</v>
      </c>
      <c r="D248" s="46">
        <v>4</v>
      </c>
      <c r="E248" s="47">
        <v>24803.36</v>
      </c>
      <c r="F248" s="32"/>
    </row>
    <row r="249" spans="1:6" ht="24.75" thickBot="1">
      <c r="A249" s="3"/>
      <c r="B249" s="40" t="s">
        <v>134</v>
      </c>
      <c r="C249" s="4" t="s">
        <v>65</v>
      </c>
      <c r="D249" s="46">
        <v>40</v>
      </c>
      <c r="E249" s="47">
        <f>7954.8+24423.31+18528.17</f>
        <v>50906.28</v>
      </c>
      <c r="F249" s="32"/>
    </row>
    <row r="250" spans="1:6" ht="13.5" thickBot="1">
      <c r="A250" s="3"/>
      <c r="B250" s="20" t="s">
        <v>114</v>
      </c>
      <c r="C250" s="4" t="s">
        <v>65</v>
      </c>
      <c r="D250" s="46">
        <v>2</v>
      </c>
      <c r="E250" s="47">
        <v>25400.68</v>
      </c>
      <c r="F250" s="32"/>
    </row>
    <row r="251" spans="1:6" ht="24.75" thickBot="1">
      <c r="A251" s="3"/>
      <c r="B251" s="20" t="s">
        <v>159</v>
      </c>
      <c r="C251" s="7" t="s">
        <v>65</v>
      </c>
      <c r="D251" s="35">
        <v>4</v>
      </c>
      <c r="E251" s="44">
        <f>20038.58*1.18</f>
        <v>23645.524400000002</v>
      </c>
      <c r="F251" s="32"/>
    </row>
    <row r="252" spans="1:6" ht="13.5" thickBot="1">
      <c r="A252" s="3"/>
      <c r="B252" s="20" t="s">
        <v>111</v>
      </c>
      <c r="C252" s="7" t="s">
        <v>65</v>
      </c>
      <c r="D252" s="42">
        <v>4</v>
      </c>
      <c r="E252" s="43">
        <v>7328.39</v>
      </c>
      <c r="F252" s="32"/>
    </row>
    <row r="253" spans="1:5" ht="13.5" thickBot="1">
      <c r="A253" s="4">
        <v>45</v>
      </c>
      <c r="B253" s="11" t="s">
        <v>54</v>
      </c>
      <c r="C253" s="46"/>
      <c r="D253" s="46"/>
      <c r="E253" s="47"/>
    </row>
    <row r="254" spans="1:6" ht="13.5" thickBot="1">
      <c r="A254" s="3"/>
      <c r="B254" s="6" t="s">
        <v>60</v>
      </c>
      <c r="C254" s="7" t="s">
        <v>61</v>
      </c>
      <c r="D254" s="46">
        <v>9.5</v>
      </c>
      <c r="E254" s="47">
        <v>4085</v>
      </c>
      <c r="F254" s="32"/>
    </row>
    <row r="255" spans="1:6" ht="13.5" thickBot="1">
      <c r="A255" s="3"/>
      <c r="B255" s="29" t="s">
        <v>116</v>
      </c>
      <c r="C255" s="4" t="s">
        <v>63</v>
      </c>
      <c r="D255" s="46">
        <v>6</v>
      </c>
      <c r="E255" s="47">
        <v>9816.42</v>
      </c>
      <c r="F255" s="32"/>
    </row>
    <row r="256" spans="1:6" ht="13.5" thickBot="1">
      <c r="A256" s="3"/>
      <c r="B256" s="36" t="s">
        <v>67</v>
      </c>
      <c r="C256" s="4" t="s">
        <v>65</v>
      </c>
      <c r="D256" s="46">
        <v>2</v>
      </c>
      <c r="E256" s="47">
        <v>12401.68</v>
      </c>
      <c r="F256" s="32"/>
    </row>
    <row r="257" spans="1:6" ht="19.5" customHeight="1" thickBot="1">
      <c r="A257" s="3"/>
      <c r="B257" s="6" t="s">
        <v>169</v>
      </c>
      <c r="C257" s="7" t="s">
        <v>65</v>
      </c>
      <c r="D257" s="46">
        <v>1</v>
      </c>
      <c r="E257" s="47">
        <v>39235</v>
      </c>
      <c r="F257" s="32"/>
    </row>
    <row r="258" spans="1:6" ht="16.5" customHeight="1" thickBot="1">
      <c r="A258" s="3"/>
      <c r="B258" s="28" t="s">
        <v>170</v>
      </c>
      <c r="C258" s="7" t="s">
        <v>65</v>
      </c>
      <c r="D258" s="46">
        <v>4</v>
      </c>
      <c r="E258" s="47">
        <v>52781.4</v>
      </c>
      <c r="F258" s="32"/>
    </row>
    <row r="259" spans="1:6" ht="18.75" customHeight="1" thickBot="1">
      <c r="A259" s="3"/>
      <c r="B259" s="40" t="s">
        <v>135</v>
      </c>
      <c r="C259" s="7" t="s">
        <v>65</v>
      </c>
      <c r="D259" s="46">
        <v>8</v>
      </c>
      <c r="E259" s="47">
        <f>3977.4+6617.2</f>
        <v>10594.6</v>
      </c>
      <c r="F259" s="32"/>
    </row>
    <row r="260" spans="1:6" ht="24.75" thickBot="1">
      <c r="A260" s="3"/>
      <c r="B260" s="20" t="s">
        <v>159</v>
      </c>
      <c r="C260" s="7" t="s">
        <v>65</v>
      </c>
      <c r="D260" s="35">
        <v>4</v>
      </c>
      <c r="E260" s="44">
        <v>26199.3</v>
      </c>
      <c r="F260" s="32"/>
    </row>
    <row r="261" spans="1:6" ht="13.5" thickBot="1">
      <c r="A261" s="3"/>
      <c r="B261" s="20" t="s">
        <v>111</v>
      </c>
      <c r="C261" s="7" t="s">
        <v>65</v>
      </c>
      <c r="D261" s="42">
        <v>4</v>
      </c>
      <c r="E261" s="43">
        <v>7328.39</v>
      </c>
      <c r="F261" s="32"/>
    </row>
    <row r="262" spans="1:5" ht="13.5" thickBot="1">
      <c r="A262" s="4">
        <v>46</v>
      </c>
      <c r="B262" s="11" t="s">
        <v>55</v>
      </c>
      <c r="C262" s="46"/>
      <c r="D262" s="46"/>
      <c r="E262" s="47"/>
    </row>
    <row r="263" spans="1:6" ht="17.25" customHeight="1" thickBot="1">
      <c r="A263" s="3"/>
      <c r="B263" s="6" t="s">
        <v>60</v>
      </c>
      <c r="C263" s="7" t="s">
        <v>61</v>
      </c>
      <c r="D263" s="46">
        <v>20.5</v>
      </c>
      <c r="E263" s="47">
        <v>8815</v>
      </c>
      <c r="F263" s="32"/>
    </row>
    <row r="264" spans="1:6" ht="13.5" thickBot="1">
      <c r="A264" s="3"/>
      <c r="B264" s="29" t="s">
        <v>118</v>
      </c>
      <c r="C264" s="4" t="s">
        <v>63</v>
      </c>
      <c r="D264" s="46">
        <v>15</v>
      </c>
      <c r="E264" s="47">
        <v>13220.72</v>
      </c>
      <c r="F264" s="32"/>
    </row>
    <row r="265" spans="1:6" ht="21.75" customHeight="1" thickBot="1">
      <c r="A265" s="3"/>
      <c r="B265" s="36" t="s">
        <v>69</v>
      </c>
      <c r="C265" s="4" t="s">
        <v>63</v>
      </c>
      <c r="D265" s="46">
        <v>53.5</v>
      </c>
      <c r="E265" s="47">
        <v>82757.01</v>
      </c>
      <c r="F265" s="32"/>
    </row>
    <row r="266" spans="1:6" ht="21" customHeight="1" thickBot="1">
      <c r="A266" s="3"/>
      <c r="B266" s="36" t="s">
        <v>67</v>
      </c>
      <c r="C266" s="4" t="s">
        <v>65</v>
      </c>
      <c r="D266" s="46">
        <v>7</v>
      </c>
      <c r="E266" s="47">
        <v>43405.89</v>
      </c>
      <c r="F266" s="32"/>
    </row>
    <row r="267" spans="1:6" ht="13.5" thickBot="1">
      <c r="A267" s="3"/>
      <c r="B267" s="28" t="s">
        <v>171</v>
      </c>
      <c r="C267" s="7" t="s">
        <v>65</v>
      </c>
      <c r="D267" s="46">
        <v>1</v>
      </c>
      <c r="E267" s="47">
        <v>13546.4</v>
      </c>
      <c r="F267" s="32"/>
    </row>
    <row r="268" spans="1:6" ht="21" customHeight="1" thickBot="1">
      <c r="A268" s="3"/>
      <c r="B268" s="40" t="s">
        <v>172</v>
      </c>
      <c r="C268" s="7" t="s">
        <v>65</v>
      </c>
      <c r="D268" s="46">
        <v>12</v>
      </c>
      <c r="E268" s="47">
        <f>2320.14+4884.66+9280.61</f>
        <v>16485.41</v>
      </c>
      <c r="F268" s="32"/>
    </row>
    <row r="269" spans="1:6" ht="13.5" thickBot="1">
      <c r="A269" s="3"/>
      <c r="B269" s="20" t="s">
        <v>143</v>
      </c>
      <c r="C269" s="7" t="s">
        <v>65</v>
      </c>
      <c r="D269" s="46">
        <v>1</v>
      </c>
      <c r="E269" s="47">
        <v>9106.45</v>
      </c>
      <c r="F269" s="32"/>
    </row>
    <row r="270" spans="1:6" ht="24.75" thickBot="1">
      <c r="A270" s="3"/>
      <c r="B270" s="20" t="s">
        <v>159</v>
      </c>
      <c r="C270" s="7" t="s">
        <v>65</v>
      </c>
      <c r="D270" s="35">
        <v>4</v>
      </c>
      <c r="E270" s="44">
        <v>26199.3</v>
      </c>
      <c r="F270" s="32"/>
    </row>
    <row r="271" spans="1:6" ht="19.5" customHeight="1" thickBot="1">
      <c r="A271" s="3"/>
      <c r="B271" s="20" t="s">
        <v>111</v>
      </c>
      <c r="C271" s="7" t="s">
        <v>65</v>
      </c>
      <c r="D271" s="42">
        <v>4</v>
      </c>
      <c r="E271" s="43">
        <v>7328.39</v>
      </c>
      <c r="F271" s="32"/>
    </row>
    <row r="272" spans="1:5" ht="13.5" thickBot="1">
      <c r="A272" s="4">
        <v>47</v>
      </c>
      <c r="B272" s="11" t="s">
        <v>56</v>
      </c>
      <c r="C272" s="46"/>
      <c r="D272" s="46"/>
      <c r="E272" s="47"/>
    </row>
    <row r="273" spans="1:6" ht="13.5" thickBot="1">
      <c r="A273" s="3"/>
      <c r="B273" s="6" t="s">
        <v>60</v>
      </c>
      <c r="C273" s="7" t="s">
        <v>61</v>
      </c>
      <c r="D273" s="46">
        <v>41</v>
      </c>
      <c r="E273" s="47">
        <v>17630</v>
      </c>
      <c r="F273" s="32"/>
    </row>
    <row r="274" spans="1:6" ht="17.25" customHeight="1" thickBot="1">
      <c r="A274" s="3"/>
      <c r="B274" s="36" t="s">
        <v>69</v>
      </c>
      <c r="C274" s="4" t="s">
        <v>63</v>
      </c>
      <c r="D274" s="46">
        <v>22</v>
      </c>
      <c r="E274" s="47">
        <v>34030.92</v>
      </c>
      <c r="F274" s="32"/>
    </row>
    <row r="275" spans="1:6" ht="20.25" customHeight="1" thickBot="1">
      <c r="A275" s="3"/>
      <c r="B275" s="36" t="s">
        <v>67</v>
      </c>
      <c r="C275" s="4" t="s">
        <v>65</v>
      </c>
      <c r="D275" s="46">
        <v>7</v>
      </c>
      <c r="E275" s="47">
        <v>43405.89</v>
      </c>
      <c r="F275" s="32"/>
    </row>
    <row r="276" spans="1:6" ht="24.75" thickBot="1">
      <c r="A276" s="3"/>
      <c r="B276" s="40" t="s">
        <v>173</v>
      </c>
      <c r="C276" s="7" t="s">
        <v>65</v>
      </c>
      <c r="D276" s="46">
        <v>11</v>
      </c>
      <c r="E276" s="47">
        <f>6617.2+1221.17+6629</f>
        <v>14467.369999999999</v>
      </c>
      <c r="F276" s="32"/>
    </row>
    <row r="277" spans="1:6" ht="13.5" thickBot="1">
      <c r="A277" s="3"/>
      <c r="B277" s="20" t="s">
        <v>114</v>
      </c>
      <c r="C277" s="7" t="s">
        <v>65</v>
      </c>
      <c r="D277" s="46">
        <v>1</v>
      </c>
      <c r="E277" s="47">
        <v>12700.34</v>
      </c>
      <c r="F277" s="32"/>
    </row>
    <row r="278" spans="1:6" ht="13.5" thickBot="1">
      <c r="A278" s="3"/>
      <c r="B278" s="20" t="s">
        <v>143</v>
      </c>
      <c r="C278" s="7" t="s">
        <v>65</v>
      </c>
      <c r="D278" s="46">
        <v>1</v>
      </c>
      <c r="E278" s="47">
        <v>9106.45</v>
      </c>
      <c r="F278" s="32"/>
    </row>
    <row r="279" spans="1:5" ht="15.75" customHeight="1" thickBot="1">
      <c r="A279" s="4">
        <v>48</v>
      </c>
      <c r="B279" s="11" t="s">
        <v>57</v>
      </c>
      <c r="C279" s="46"/>
      <c r="D279" s="46"/>
      <c r="E279" s="47"/>
    </row>
    <row r="280" spans="1:6" ht="18.75" customHeight="1" thickBot="1">
      <c r="A280" s="3"/>
      <c r="B280" s="6" t="s">
        <v>60</v>
      </c>
      <c r="C280" s="7" t="s">
        <v>61</v>
      </c>
      <c r="D280" s="46">
        <v>15</v>
      </c>
      <c r="E280" s="47">
        <v>6450</v>
      </c>
      <c r="F280" s="32"/>
    </row>
    <row r="281" spans="1:6" ht="13.5" thickBot="1">
      <c r="A281" s="3"/>
      <c r="B281" s="36" t="s">
        <v>67</v>
      </c>
      <c r="C281" s="4" t="s">
        <v>65</v>
      </c>
      <c r="D281" s="46">
        <v>7</v>
      </c>
      <c r="E281" s="47">
        <v>43405.89</v>
      </c>
      <c r="F281" s="32"/>
    </row>
    <row r="282" spans="1:6" ht="19.5" customHeight="1" thickBot="1">
      <c r="A282" s="3"/>
      <c r="B282" s="36" t="s">
        <v>69</v>
      </c>
      <c r="C282" s="4" t="s">
        <v>63</v>
      </c>
      <c r="D282" s="46">
        <v>22.3</v>
      </c>
      <c r="E282" s="47">
        <v>34495</v>
      </c>
      <c r="F282" s="32"/>
    </row>
    <row r="283" spans="1:6" ht="18.75" customHeight="1" thickBot="1">
      <c r="A283" s="3"/>
      <c r="B283" s="28" t="s">
        <v>174</v>
      </c>
      <c r="C283" s="4" t="s">
        <v>65</v>
      </c>
      <c r="D283" s="46">
        <v>1</v>
      </c>
      <c r="E283" s="47">
        <v>13161.72</v>
      </c>
      <c r="F283" s="32"/>
    </row>
    <row r="284" spans="1:6" ht="29.25" customHeight="1" thickBot="1">
      <c r="A284" s="3"/>
      <c r="B284" s="28" t="s">
        <v>175</v>
      </c>
      <c r="C284" s="4" t="s">
        <v>65</v>
      </c>
      <c r="D284" s="46">
        <v>1</v>
      </c>
      <c r="E284" s="47">
        <v>29594.5</v>
      </c>
      <c r="F284" s="32"/>
    </row>
    <row r="285" spans="1:6" ht="24.75" thickBot="1">
      <c r="A285" s="3"/>
      <c r="B285" s="40" t="s">
        <v>176</v>
      </c>
      <c r="C285" s="7" t="s">
        <v>65</v>
      </c>
      <c r="D285" s="46">
        <v>6</v>
      </c>
      <c r="E285" s="47">
        <f>5303.2+2320.14+1323.44</f>
        <v>8946.78</v>
      </c>
      <c r="F285" s="32"/>
    </row>
    <row r="286" spans="1:6" ht="24.75" thickBot="1">
      <c r="A286" s="3"/>
      <c r="B286" s="20" t="s">
        <v>159</v>
      </c>
      <c r="C286" s="7" t="s">
        <v>65</v>
      </c>
      <c r="D286" s="35">
        <v>4</v>
      </c>
      <c r="E286" s="44">
        <v>26199.3</v>
      </c>
      <c r="F286" s="32"/>
    </row>
    <row r="287" spans="1:6" ht="13.5" thickBot="1">
      <c r="A287" s="3"/>
      <c r="B287" s="20" t="s">
        <v>111</v>
      </c>
      <c r="C287" s="7" t="s">
        <v>65</v>
      </c>
      <c r="D287" s="42">
        <v>4</v>
      </c>
      <c r="E287" s="43">
        <v>7328.39</v>
      </c>
      <c r="F287" s="32"/>
    </row>
    <row r="288" spans="1:5" ht="13.5" thickBot="1">
      <c r="A288" s="4">
        <v>49</v>
      </c>
      <c r="B288" s="11" t="s">
        <v>58</v>
      </c>
      <c r="C288" s="46"/>
      <c r="D288" s="46"/>
      <c r="E288" s="47"/>
    </row>
    <row r="289" spans="1:6" ht="13.5" thickBot="1">
      <c r="A289" s="4"/>
      <c r="B289" s="6" t="s">
        <v>60</v>
      </c>
      <c r="C289" s="7" t="s">
        <v>61</v>
      </c>
      <c r="D289" s="46">
        <v>112.5</v>
      </c>
      <c r="E289" s="47">
        <v>48375</v>
      </c>
      <c r="F289" s="32"/>
    </row>
    <row r="290" spans="1:6" ht="13.5" thickBot="1">
      <c r="A290" s="4"/>
      <c r="B290" s="29" t="s">
        <v>118</v>
      </c>
      <c r="C290" s="4" t="s">
        <v>63</v>
      </c>
      <c r="D290" s="46">
        <v>69</v>
      </c>
      <c r="E290" s="47">
        <v>36364.06</v>
      </c>
      <c r="F290" s="32"/>
    </row>
    <row r="291" spans="1:6" ht="13.5" thickBot="1">
      <c r="A291" s="4"/>
      <c r="B291" s="36" t="s">
        <v>69</v>
      </c>
      <c r="C291" s="4" t="s">
        <v>63</v>
      </c>
      <c r="D291" s="46">
        <v>46.3</v>
      </c>
      <c r="E291" s="47">
        <v>71619.62</v>
      </c>
      <c r="F291" s="32"/>
    </row>
    <row r="292" spans="1:6" ht="13.5" thickBot="1">
      <c r="A292" s="3"/>
      <c r="B292" s="36" t="s">
        <v>67</v>
      </c>
      <c r="C292" s="4" t="s">
        <v>65</v>
      </c>
      <c r="D292" s="46">
        <v>4</v>
      </c>
      <c r="E292" s="47">
        <v>24803.36</v>
      </c>
      <c r="F292" s="32"/>
    </row>
    <row r="293" spans="1:6" ht="13.5" thickBot="1">
      <c r="A293" s="3"/>
      <c r="B293" s="21" t="s">
        <v>177</v>
      </c>
      <c r="C293" s="4" t="s">
        <v>65</v>
      </c>
      <c r="D293" s="46">
        <v>1</v>
      </c>
      <c r="E293" s="47">
        <v>5612.87</v>
      </c>
      <c r="F293" s="32"/>
    </row>
    <row r="294" spans="1:6" ht="24.75" thickBot="1">
      <c r="A294" s="3"/>
      <c r="B294" s="20" t="s">
        <v>159</v>
      </c>
      <c r="C294" s="7" t="s">
        <v>65</v>
      </c>
      <c r="D294" s="35">
        <v>4</v>
      </c>
      <c r="E294" s="44">
        <v>26199.3</v>
      </c>
      <c r="F294" s="32"/>
    </row>
    <row r="295" spans="1:6" ht="13.5" thickBot="1">
      <c r="A295" s="3"/>
      <c r="B295" s="20" t="s">
        <v>111</v>
      </c>
      <c r="C295" s="7" t="s">
        <v>65</v>
      </c>
      <c r="D295" s="42">
        <v>4</v>
      </c>
      <c r="E295" s="43">
        <v>7328.39</v>
      </c>
      <c r="F295" s="32"/>
    </row>
    <row r="296" spans="1:5" ht="13.5" thickBot="1">
      <c r="A296" s="3">
        <v>50</v>
      </c>
      <c r="B296" s="31" t="s">
        <v>104</v>
      </c>
      <c r="C296" s="4"/>
      <c r="D296" s="46"/>
      <c r="E296" s="47"/>
    </row>
    <row r="297" spans="1:5" ht="26.25" thickBot="1">
      <c r="A297" s="3"/>
      <c r="B297" s="61" t="s">
        <v>179</v>
      </c>
      <c r="C297" s="4" t="s">
        <v>65</v>
      </c>
      <c r="D297" s="46">
        <v>3</v>
      </c>
      <c r="E297" s="47">
        <v>31317.2</v>
      </c>
    </row>
    <row r="298" spans="1:7" ht="24.75" thickBot="1">
      <c r="A298" s="3"/>
      <c r="B298" s="20" t="s">
        <v>178</v>
      </c>
      <c r="C298" s="7" t="s">
        <v>65</v>
      </c>
      <c r="D298" s="35">
        <v>6</v>
      </c>
      <c r="E298" s="44">
        <v>33141.24</v>
      </c>
      <c r="G298" s="32"/>
    </row>
    <row r="299" spans="1:6" ht="13.5" thickBot="1">
      <c r="A299" s="3"/>
      <c r="B299" s="20" t="s">
        <v>111</v>
      </c>
      <c r="C299" s="7" t="s">
        <v>65</v>
      </c>
      <c r="D299" s="42">
        <v>6</v>
      </c>
      <c r="E299" s="43">
        <v>16305.52</v>
      </c>
      <c r="F299" s="32"/>
    </row>
    <row r="300" spans="1:5" ht="13.5" thickBot="1">
      <c r="A300" s="3">
        <v>51</v>
      </c>
      <c r="B300" s="31" t="s">
        <v>105</v>
      </c>
      <c r="C300" s="4"/>
      <c r="D300" s="46"/>
      <c r="E300" s="47"/>
    </row>
    <row r="301" spans="1:5" ht="13.5" thickBot="1">
      <c r="A301" s="3"/>
      <c r="B301" s="61" t="s">
        <v>180</v>
      </c>
      <c r="C301" s="4" t="s">
        <v>65</v>
      </c>
      <c r="D301" s="46">
        <v>6</v>
      </c>
      <c r="E301" s="47">
        <v>55165</v>
      </c>
    </row>
    <row r="302" spans="1:5" ht="26.25" thickBot="1">
      <c r="A302" s="3"/>
      <c r="B302" s="61" t="s">
        <v>179</v>
      </c>
      <c r="C302" s="4" t="s">
        <v>65</v>
      </c>
      <c r="D302" s="46">
        <v>2</v>
      </c>
      <c r="E302" s="47">
        <v>21927.94</v>
      </c>
    </row>
    <row r="303" spans="1:7" ht="24.75" thickBot="1">
      <c r="A303" s="3"/>
      <c r="B303" s="20" t="s">
        <v>178</v>
      </c>
      <c r="C303" s="7" t="s">
        <v>65</v>
      </c>
      <c r="D303" s="35">
        <v>3</v>
      </c>
      <c r="E303" s="44">
        <v>16204.17</v>
      </c>
      <c r="G303" s="32"/>
    </row>
    <row r="304" spans="1:6" ht="13.5" thickBot="1">
      <c r="A304" s="3"/>
      <c r="B304" s="20" t="s">
        <v>111</v>
      </c>
      <c r="C304" s="7" t="s">
        <v>65</v>
      </c>
      <c r="D304" s="42">
        <v>3</v>
      </c>
      <c r="E304" s="43">
        <v>8152.76</v>
      </c>
      <c r="F304" s="32"/>
    </row>
    <row r="305" spans="1:6" ht="13.5" thickBot="1">
      <c r="A305" s="3"/>
      <c r="B305" s="31" t="s">
        <v>106</v>
      </c>
      <c r="C305" s="4"/>
      <c r="D305" s="46"/>
      <c r="E305" s="47">
        <f>SUM(E7:E304)</f>
        <v>5244584.970399995</v>
      </c>
      <c r="F305" s="32"/>
    </row>
    <row r="306" ht="12.75">
      <c r="E306" s="32"/>
    </row>
    <row r="307" ht="12.75">
      <c r="E307" s="32"/>
    </row>
    <row r="308" ht="12.75">
      <c r="E308" s="32"/>
    </row>
    <row r="309" spans="2:5" ht="12.75">
      <c r="B309" t="s">
        <v>181</v>
      </c>
      <c r="D309" s="64">
        <f>D7+D26+D32+D40+D61+D70+D75+D91+D96+D101+D142+D158+D175+D184+D197+D202+D208+D214+D219+D226+D245+D254+D263+D273+D280+D289</f>
        <v>1115.55</v>
      </c>
      <c r="E309" s="67">
        <f>E7+E26+E32+E40+E61+E70+E75+E91+E96+E101+E142+E158+E175+E184+E197+E202+E208+E214+E219+E226+E245+E254+E263+E273+E280+E289</f>
        <v>479686.5</v>
      </c>
    </row>
    <row r="310" spans="2:5" ht="12.75">
      <c r="B310" t="s">
        <v>62</v>
      </c>
      <c r="D310" s="64">
        <f>D8+D33+D41+D76+D143+D132+D148+D159+D234+D246+D255+D264+D290+D227+D203</f>
        <v>672</v>
      </c>
      <c r="E310" s="64">
        <f>E8+E33+E41+E76+E143+E132+E148+E159+E234+E246+E255+E264+E290+E227+E203</f>
        <v>398725.54</v>
      </c>
    </row>
    <row r="311" spans="2:5" ht="13.5" thickBot="1">
      <c r="B311" s="28" t="s">
        <v>108</v>
      </c>
      <c r="D311" s="64">
        <f>D9+D20+D47+D55+D71+D84+D88+D102+D126+D133+D150+D176+D185+D209+D239</f>
        <v>334.26599999999996</v>
      </c>
      <c r="E311" s="64">
        <f>E9+E20+E47+E55+E71+E84+E88+E102+E126+E133+E150+E176+E185+E209+E239</f>
        <v>272620.11999999994</v>
      </c>
    </row>
    <row r="312" spans="2:5" ht="12.75">
      <c r="B312" s="60" t="s">
        <v>165</v>
      </c>
      <c r="D312" s="64">
        <f>D51+D66+D99+D107+D103+D112+D134+D220+D240</f>
        <v>18</v>
      </c>
      <c r="E312" s="64">
        <f>E51+E66+E99+E107+E103+E112+E134+E220+E240</f>
        <v>35312.68</v>
      </c>
    </row>
    <row r="313" spans="2:6" ht="13.5" thickBot="1">
      <c r="B313" t="s">
        <v>69</v>
      </c>
      <c r="D313" s="64">
        <v>254.1</v>
      </c>
      <c r="E313" s="64">
        <f>E10+E27+E34+E42+E77+E160+E265+E274+E282+E291+E247</f>
        <v>393057.07999999996</v>
      </c>
      <c r="F313" s="32"/>
    </row>
    <row r="314" spans="2:8" ht="24.75" thickBot="1">
      <c r="B314" s="20" t="s">
        <v>178</v>
      </c>
      <c r="D314" s="64">
        <f>D303+D298+D294+D286+D270+D260+D251+D242+D236+D231+D223+D216+D211+D205+D199+D191+D187+D181+D177+D172+D166+D162+D155+D151+D145+D139+D129+D123+D119+D115+D109+D104+D85+D81+D72+D67+D56+D52+D48+D44+D37+D29+D23+D13</f>
        <v>107</v>
      </c>
      <c r="E314" s="64">
        <f>E303+E298+E294+E286+E270+E260+E251+E242+E236+E231+E223+E216+E211+E205+E199+E191+E187+E181+E177+E172+E166+E162+E155+E151+E145+E139+E129+E123+E119+E115+E109+E104+E85+E81+E72+E67+E56+E52+E48+E44+E37+E29+E23+E13</f>
        <v>1009009.5704000005</v>
      </c>
      <c r="F314" s="65"/>
      <c r="H314" s="32"/>
    </row>
    <row r="315" spans="2:5" ht="13.5" thickBot="1">
      <c r="B315" s="20" t="s">
        <v>111</v>
      </c>
      <c r="D315" s="62">
        <f>D304+D299+D295+D287+D271+D261+D252+D243+D237+D232+D224+D217+D212+D206+D200+D192+D188+D182+D178+D173+D167+D163+D156+D152+D146+D140+D130+D124+D120+D116+D110+D105+D86+D82+D73+D68+D57+D53+D49+D45+D38+D30+D24+D14</f>
        <v>107</v>
      </c>
      <c r="E315" s="62">
        <f>E304+E299+E295+E287+E271+E261+E252+E243+E237+E232+E224+E217+E212+E206+E200+E192+E188+E182+E178+E173+E167+E163+E156+E152+E146+E140+E130+E124+E120+E116+E110+E105+E86+E82+E73+E68+E57+E53+E49+E45+E38+E30+E24+E14</f>
        <v>264216.9800000003</v>
      </c>
    </row>
    <row r="316" spans="2:5" ht="13.5" thickBot="1">
      <c r="B316" s="61" t="s">
        <v>180</v>
      </c>
      <c r="D316">
        <f>D301+D283+D267+D258+D79+D80+D35</f>
        <v>15</v>
      </c>
      <c r="E316" s="32">
        <f>E301+E283+E267+E258+E79+E80+E35</f>
        <v>175967.5</v>
      </c>
    </row>
    <row r="317" spans="2:5" ht="26.25" thickBot="1">
      <c r="B317" s="69" t="s">
        <v>179</v>
      </c>
      <c r="C317" s="64"/>
      <c r="D317" s="64">
        <f>D302+D297</f>
        <v>5</v>
      </c>
      <c r="E317" s="67">
        <f>E302+E297</f>
        <v>53245.14</v>
      </c>
    </row>
    <row r="318" spans="2:5" ht="13.5" thickBot="1">
      <c r="B318" s="66" t="s">
        <v>67</v>
      </c>
      <c r="C318" s="64"/>
      <c r="D318" s="64">
        <f>D292+D281+D275+D266+D256+D248+D78</f>
        <v>38</v>
      </c>
      <c r="E318" s="67">
        <f>E292+E281+E275+E266+E256+E248+E78</f>
        <v>235631.96000000002</v>
      </c>
    </row>
    <row r="319" spans="2:5" ht="13.5" thickBot="1">
      <c r="B319" s="68" t="s">
        <v>177</v>
      </c>
      <c r="C319" s="64"/>
      <c r="D319" s="64">
        <f>D293</f>
        <v>1</v>
      </c>
      <c r="E319" s="67">
        <f>E293</f>
        <v>5612.87</v>
      </c>
    </row>
    <row r="320" spans="2:5" ht="13.5" thickBot="1">
      <c r="B320" s="28" t="s">
        <v>182</v>
      </c>
      <c r="D320">
        <f>D284+D137</f>
        <v>2</v>
      </c>
      <c r="E320" s="32">
        <f>E284+E137</f>
        <v>80630.32</v>
      </c>
    </row>
    <row r="321" spans="2:5" ht="24.75" thickBot="1">
      <c r="B321" s="40" t="s">
        <v>183</v>
      </c>
      <c r="D321">
        <f>D11+D22+D28+D36+D43+D62+D89+D92+D94+D97+D108+D114+D118+D122+D128+D136+D144+D149+D154+D161+D165+D171+D190+D198+D204+D210+D215+D230+D235+D241+D249+D259+D268+D276+D285</f>
        <v>577</v>
      </c>
      <c r="E321" s="32">
        <f>E11+E22+E28+E36+E43+E62+E89+E92+E94+E97+E108+E114+E118+E122+E128+E136+E144+E149+E154+E161+E165+E171+E190+E198+E204+E210+E215+E230+E235+E241+E249+E259+E268+E276+E285</f>
        <v>774023.8699999999</v>
      </c>
    </row>
    <row r="322" spans="2:5" ht="13.5" thickBot="1">
      <c r="B322" s="20" t="s">
        <v>184</v>
      </c>
      <c r="D322" s="64">
        <f>D18+D21+D63+D64+D98+D127+D135+D169+D170+D228+D229+D250+D269+D277+D278</f>
        <v>24</v>
      </c>
      <c r="E322" s="64">
        <f>E18+E21+E63+E64+E98+E127+E135+E169+E170+E228+E229+E250+E269+E277+E278</f>
        <v>300853.9800000001</v>
      </c>
    </row>
    <row r="323" ht="13.5" thickBot="1"/>
    <row r="324" spans="2:5" ht="13.5" thickBot="1">
      <c r="B324" s="6" t="s">
        <v>124</v>
      </c>
      <c r="D324" s="64">
        <f>D257+D113+D65</f>
        <v>3</v>
      </c>
      <c r="E324" s="64">
        <f>E257+E113+E65</f>
        <v>440938.86000000004</v>
      </c>
    </row>
    <row r="325" ht="13.5" thickBot="1"/>
    <row r="326" spans="2:5" ht="24.75" thickBot="1">
      <c r="B326" s="33" t="s">
        <v>166</v>
      </c>
      <c r="D326">
        <f>D221</f>
        <v>24</v>
      </c>
      <c r="E326">
        <f>E221</f>
        <v>29603.84</v>
      </c>
    </row>
    <row r="327" spans="2:5" ht="24.75" thickBot="1">
      <c r="B327" s="20" t="s">
        <v>109</v>
      </c>
      <c r="D327" s="64">
        <f>D12+D180+D186+D222</f>
        <v>19</v>
      </c>
      <c r="E327" s="64">
        <f>E12+E180+E186+E222</f>
        <v>43169.04</v>
      </c>
    </row>
    <row r="328" spans="2:5" ht="24.75" thickBot="1">
      <c r="B328" s="20" t="s">
        <v>112</v>
      </c>
      <c r="D328" s="7">
        <v>19.24</v>
      </c>
      <c r="E328" s="44">
        <v>38503.4</v>
      </c>
    </row>
    <row r="329" spans="2:5" ht="24.75" thickBot="1">
      <c r="B329" s="28" t="s">
        <v>113</v>
      </c>
      <c r="D329" s="7">
        <v>1</v>
      </c>
      <c r="E329" s="44">
        <v>18448.12</v>
      </c>
    </row>
    <row r="330" spans="2:5" ht="13.5" thickBot="1">
      <c r="B330" s="34" t="s">
        <v>150</v>
      </c>
      <c r="C330" s="7" t="s">
        <v>65</v>
      </c>
      <c r="D330" s="46">
        <v>1</v>
      </c>
      <c r="E330" s="47">
        <v>15000</v>
      </c>
    </row>
    <row r="331" spans="2:5" ht="26.25" thickBot="1">
      <c r="B331" s="58" t="s">
        <v>160</v>
      </c>
      <c r="C331" s="7" t="s">
        <v>65</v>
      </c>
      <c r="D331" s="42">
        <v>15</v>
      </c>
      <c r="E331" s="43">
        <v>74714.06</v>
      </c>
    </row>
    <row r="332" spans="2:5" ht="24.75" thickBot="1">
      <c r="B332" s="20" t="s">
        <v>161</v>
      </c>
      <c r="C332" s="7" t="s">
        <v>65</v>
      </c>
      <c r="D332" s="42">
        <v>1</v>
      </c>
      <c r="E332" s="43">
        <v>1377.06</v>
      </c>
    </row>
    <row r="333" spans="2:5" ht="26.25" thickBot="1">
      <c r="B333" s="41" t="s">
        <v>157</v>
      </c>
      <c r="C333" s="46"/>
      <c r="D333" s="46">
        <v>30</v>
      </c>
      <c r="E333" s="47">
        <v>104236.48</v>
      </c>
    </row>
    <row r="334" ht="12.75">
      <c r="E334" s="63">
        <f>SUM(E309:E333)</f>
        <v>5244584.970400002</v>
      </c>
    </row>
    <row r="338" ht="12.75">
      <c r="E338" s="32">
        <f>E334-E305</f>
        <v>0</v>
      </c>
    </row>
  </sheetData>
  <sheetProtection/>
  <mergeCells count="4">
    <mergeCell ref="B3:B5"/>
    <mergeCell ref="C3:C5"/>
    <mergeCell ref="A1:E1"/>
    <mergeCell ref="A2:E2"/>
  </mergeCells>
  <printOptions/>
  <pageMargins left="0.75" right="0.75" top="0.5" bottom="0.17" header="0.5" footer="0.17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2015-03-31T09:06:46Z</cp:lastPrinted>
  <dcterms:created xsi:type="dcterms:W3CDTF">2010-02-09T04:55:40Z</dcterms:created>
  <dcterms:modified xsi:type="dcterms:W3CDTF">2015-03-31T09:08:15Z</dcterms:modified>
  <cp:category/>
  <cp:version/>
  <cp:contentType/>
  <cp:contentStatus/>
</cp:coreProperties>
</file>